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Properties" sheetId="3" state="visible" r:id="rId3"/>
    <sheet xmlns:r="http://schemas.openxmlformats.org/officeDocument/2006/relationships" name="Portfoli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;($#,##0);-"/>
    <numFmt numFmtId="165" formatCode="0.0%;(0.0%);-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FFFFFF"/>
      <sz val="10"/>
    </font>
    <font>
      <name val="Arial"/>
      <sz val="10"/>
    </font>
    <font>
      <name val="Arial"/>
      <color rgb="000000FF"/>
      <sz val="10"/>
    </font>
    <font>
      <name val="Arial"/>
      <color rgb="00000000"/>
      <sz val="10"/>
    </font>
    <font>
      <name val="Arial"/>
      <b val="1"/>
      <sz val="10"/>
    </font>
    <font>
      <name val="Arial"/>
      <color rgb="00008000"/>
      <sz val="10"/>
    </font>
    <font>
      <name val="Arial"/>
      <b val="1"/>
      <color rgb="00008000"/>
      <sz val="10"/>
    </font>
    <font>
      <name val="Arial"/>
      <i val="1"/>
      <color rgb="001F3864"/>
      <sz val="10"/>
    </font>
  </fonts>
  <fills count="9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F5496"/>
      </patternFill>
    </fill>
    <fill>
      <patternFill patternType="solid">
        <fgColor rgb="00FFFFFF"/>
      </patternFill>
    </fill>
    <fill>
      <patternFill patternType="solid">
        <fgColor rgb="00EBF3FB"/>
      </patternFill>
    </fill>
    <fill>
      <patternFill patternType="solid">
        <fgColor rgb="00F2F2F2"/>
      </patternFill>
    </fill>
    <fill>
      <patternFill patternType="solid">
        <fgColor rgb="00E2EFDA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8B8B8"/>
      </left>
      <right style="thin">
        <color rgb="00B8B8B8"/>
      </right>
      <top style="thin">
        <color rgb="00B8B8B8"/>
      </top>
      <bottom style="thin">
        <color rgb="00B8B8B8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6" fillId="6" borderId="1" applyAlignment="1" pivotButton="0" quotePrefix="0" xfId="0">
      <alignment horizontal="left" vertical="center" wrapText="1"/>
    </xf>
    <xf numFmtId="1" fontId="4" fillId="5" borderId="1" applyAlignment="1" pivotButton="0" quotePrefix="0" xfId="0">
      <alignment horizontal="center" vertical="center"/>
    </xf>
    <xf numFmtId="49" fontId="5" fillId="4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165" fontId="8" fillId="7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4" fontId="7" fillId="4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165" fontId="7" fillId="4" borderId="1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top" wrapText="1"/>
    </xf>
    <xf numFmtId="164" fontId="4" fillId="5" borderId="1" applyAlignment="1" pivotButton="0" quotePrefix="0" xfId="0">
      <alignment horizontal="center" vertical="center"/>
    </xf>
    <xf numFmtId="165" fontId="4" fillId="5" borderId="1" applyAlignment="1" pivotButton="0" quotePrefix="0" xfId="0">
      <alignment horizontal="center" vertical="center"/>
    </xf>
    <xf numFmtId="164" fontId="5" fillId="4" borderId="1" applyAlignment="1" pivotButton="0" quotePrefix="0" xfId="0">
      <alignment horizontal="center" vertical="center"/>
    </xf>
    <xf numFmtId="164" fontId="6" fillId="7" borderId="1" applyAlignment="1" pivotButton="0" quotePrefix="0" xfId="0">
      <alignment horizontal="center" vertical="center"/>
    </xf>
    <xf numFmtId="165" fontId="5" fillId="4" borderId="1" applyAlignment="1" pivotButton="0" quotePrefix="0" xfId="0">
      <alignment horizontal="center" vertical="center"/>
    </xf>
    <xf numFmtId="165" fontId="6" fillId="7" borderId="1" applyAlignment="1" pivotButton="0" quotePrefix="0" xfId="0">
      <alignment horizontal="center" vertical="center"/>
    </xf>
    <xf numFmtId="164" fontId="6" fillId="8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6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 ht="28" customHeight="1">
      <c r="A1" s="1" t="inlineStr">
        <is>
          <t>RENTAL PROPERTY PORTFOLIO — DASHBOARD</t>
        </is>
      </c>
    </row>
    <row r="3">
      <c r="A3" s="2" t="inlineStr">
        <is>
          <t>Select Scenario:</t>
        </is>
      </c>
      <c r="B3" s="3" t="n">
        <v>2</v>
      </c>
      <c r="C3" s="4">
        <f>CHOOSE(B3,"Low","Base","High")</f>
        <v/>
      </c>
    </row>
    <row r="5" ht="20" customHeight="1">
      <c r="A5" s="5" t="inlineStr">
        <is>
          <t>Portfolio IRR (10-Year)</t>
        </is>
      </c>
    </row>
    <row r="6">
      <c r="A6" s="2" t="inlineStr">
        <is>
          <t>Portfolio IRR</t>
        </is>
      </c>
      <c r="B6" s="6">
        <f>Portfolio!B28</f>
        <v/>
      </c>
    </row>
    <row r="8" ht="20" customHeight="1">
      <c r="A8" s="5" t="inlineStr">
        <is>
          <t>Total Equity Invested</t>
        </is>
      </c>
    </row>
    <row r="9">
      <c r="A9" s="7" t="inlineStr">
        <is>
          <t>Total Down Payment</t>
        </is>
      </c>
      <c r="B9" s="8">
        <f>Properties!B14+Properties!B33+Properties!B52</f>
        <v/>
      </c>
    </row>
    <row r="11" ht="20" customHeight="1">
      <c r="A11" s="5" t="inlineStr">
        <is>
          <t>Annual Cash-on-Cash Returns</t>
        </is>
      </c>
    </row>
    <row r="12">
      <c r="A12" s="9" t="inlineStr"/>
      <c r="B12" s="9" t="inlineStr">
        <is>
          <t>Year 1</t>
        </is>
      </c>
      <c r="C12" s="9" t="inlineStr">
        <is>
          <t>Year 2</t>
        </is>
      </c>
      <c r="D12" s="9" t="inlineStr">
        <is>
          <t>Year 3</t>
        </is>
      </c>
      <c r="E12" s="9" t="inlineStr">
        <is>
          <t>Year 4</t>
        </is>
      </c>
      <c r="F12" s="9" t="inlineStr">
        <is>
          <t>Year 5</t>
        </is>
      </c>
      <c r="G12" s="9" t="inlineStr">
        <is>
          <t>Year 6</t>
        </is>
      </c>
      <c r="H12" s="9" t="inlineStr">
        <is>
          <t>Year 7</t>
        </is>
      </c>
      <c r="I12" s="9" t="inlineStr">
        <is>
          <t>Year 8</t>
        </is>
      </c>
      <c r="J12" s="9" t="inlineStr">
        <is>
          <t>Year 9</t>
        </is>
      </c>
      <c r="K12" s="9" t="inlineStr">
        <is>
          <t>Year 10</t>
        </is>
      </c>
    </row>
    <row r="13">
      <c r="A13" s="7" t="inlineStr">
        <is>
          <t>Unit 1 CoC</t>
        </is>
      </c>
      <c r="B13" s="10">
        <f>Properties!B15</f>
        <v/>
      </c>
      <c r="C13" s="10">
        <f>Properties!C15</f>
        <v/>
      </c>
      <c r="D13" s="10">
        <f>Properties!D15</f>
        <v/>
      </c>
      <c r="E13" s="10">
        <f>Properties!E15</f>
        <v/>
      </c>
      <c r="F13" s="10">
        <f>Properties!F15</f>
        <v/>
      </c>
      <c r="G13" s="10">
        <f>Properties!G15</f>
        <v/>
      </c>
      <c r="H13" s="10">
        <f>Properties!H15</f>
        <v/>
      </c>
      <c r="I13" s="10">
        <f>Properties!I15</f>
        <v/>
      </c>
      <c r="J13" s="10">
        <f>Properties!J15</f>
        <v/>
      </c>
      <c r="K13" s="10">
        <f>Properties!K15</f>
        <v/>
      </c>
    </row>
    <row r="14">
      <c r="A14" s="7" t="inlineStr">
        <is>
          <t>Unit 2 CoC</t>
        </is>
      </c>
      <c r="B14" s="10">
        <f>Properties!B34</f>
        <v/>
      </c>
      <c r="C14" s="10">
        <f>Properties!C34</f>
        <v/>
      </c>
      <c r="D14" s="10">
        <f>Properties!D34</f>
        <v/>
      </c>
      <c r="E14" s="10">
        <f>Properties!E34</f>
        <v/>
      </c>
      <c r="F14" s="10">
        <f>Properties!F34</f>
        <v/>
      </c>
      <c r="G14" s="10">
        <f>Properties!G34</f>
        <v/>
      </c>
      <c r="H14" s="10">
        <f>Properties!H34</f>
        <v/>
      </c>
      <c r="I14" s="10">
        <f>Properties!I34</f>
        <v/>
      </c>
      <c r="J14" s="10">
        <f>Properties!J34</f>
        <v/>
      </c>
      <c r="K14" s="10">
        <f>Properties!K34</f>
        <v/>
      </c>
    </row>
    <row r="15">
      <c r="A15" s="7" t="inlineStr">
        <is>
          <t>Unit 3 CoC</t>
        </is>
      </c>
      <c r="B15" s="10">
        <f>Properties!B53</f>
        <v/>
      </c>
      <c r="C15" s="10">
        <f>Properties!C53</f>
        <v/>
      </c>
      <c r="D15" s="10">
        <f>Properties!D53</f>
        <v/>
      </c>
      <c r="E15" s="10">
        <f>Properties!E53</f>
        <v/>
      </c>
      <c r="F15" s="10">
        <f>Properties!F53</f>
        <v/>
      </c>
      <c r="G15" s="10">
        <f>Properties!G53</f>
        <v/>
      </c>
      <c r="H15" s="10">
        <f>Properties!H53</f>
        <v/>
      </c>
      <c r="I15" s="10">
        <f>Properties!I53</f>
        <v/>
      </c>
      <c r="J15" s="10">
        <f>Properties!J53</f>
        <v/>
      </c>
      <c r="K15" s="10">
        <f>Properties!K53</f>
        <v/>
      </c>
    </row>
    <row r="16">
      <c r="A16" s="2" t="inlineStr">
        <is>
          <t>Portfolio CoC</t>
        </is>
      </c>
      <c r="B16" s="10">
        <f>Portfolio!B15</f>
        <v/>
      </c>
      <c r="C16" s="10">
        <f>Portfolio!C15</f>
        <v/>
      </c>
      <c r="D16" s="10">
        <f>Portfolio!D15</f>
        <v/>
      </c>
      <c r="E16" s="10">
        <f>Portfolio!E15</f>
        <v/>
      </c>
      <c r="F16" s="10">
        <f>Portfolio!F15</f>
        <v/>
      </c>
      <c r="G16" s="10">
        <f>Portfolio!G15</f>
        <v/>
      </c>
      <c r="H16" s="10">
        <f>Portfolio!H15</f>
        <v/>
      </c>
      <c r="I16" s="10">
        <f>Portfolio!I15</f>
        <v/>
      </c>
      <c r="J16" s="10">
        <f>Portfolio!J15</f>
        <v/>
      </c>
      <c r="K16" s="10">
        <f>Portfolio!K15</f>
        <v/>
      </c>
    </row>
    <row r="18" ht="20" customHeight="1">
      <c r="A18" s="5" t="inlineStr">
        <is>
          <t>Annual Portfolio Cash Flow</t>
        </is>
      </c>
    </row>
    <row r="19">
      <c r="A19" s="9" t="inlineStr"/>
      <c r="B19" s="9" t="inlineStr">
        <is>
          <t>Year 1</t>
        </is>
      </c>
      <c r="C19" s="9" t="inlineStr">
        <is>
          <t>Year 2</t>
        </is>
      </c>
      <c r="D19" s="9" t="inlineStr">
        <is>
          <t>Year 3</t>
        </is>
      </c>
      <c r="E19" s="9" t="inlineStr">
        <is>
          <t>Year 4</t>
        </is>
      </c>
      <c r="F19" s="9" t="inlineStr">
        <is>
          <t>Year 5</t>
        </is>
      </c>
      <c r="G19" s="9" t="inlineStr">
        <is>
          <t>Year 6</t>
        </is>
      </c>
      <c r="H19" s="9" t="inlineStr">
        <is>
          <t>Year 7</t>
        </is>
      </c>
      <c r="I19" s="9" t="inlineStr">
        <is>
          <t>Year 8</t>
        </is>
      </c>
      <c r="J19" s="9" t="inlineStr">
        <is>
          <t>Year 9</t>
        </is>
      </c>
      <c r="K19" s="9" t="inlineStr">
        <is>
          <t>Year 10</t>
        </is>
      </c>
    </row>
    <row r="20">
      <c r="A20" s="2" t="inlineStr">
        <is>
          <t>Total Annual Cash Flow</t>
        </is>
      </c>
      <c r="B20" s="8">
        <f>Portfolio!B8</f>
        <v/>
      </c>
      <c r="C20" s="8">
        <f>Portfolio!C8</f>
        <v/>
      </c>
      <c r="D20" s="8">
        <f>Portfolio!D8</f>
        <v/>
      </c>
      <c r="E20" s="8">
        <f>Portfolio!E8</f>
        <v/>
      </c>
      <c r="F20" s="8">
        <f>Portfolio!F8</f>
        <v/>
      </c>
      <c r="G20" s="8">
        <f>Portfolio!G8</f>
        <v/>
      </c>
      <c r="H20" s="8">
        <f>Portfolio!H8</f>
        <v/>
      </c>
      <c r="I20" s="8">
        <f>Portfolio!I8</f>
        <v/>
      </c>
      <c r="J20" s="8">
        <f>Portfolio!J8</f>
        <v/>
      </c>
      <c r="K20" s="8">
        <f>Portfolio!K8</f>
        <v/>
      </c>
    </row>
    <row r="22" ht="20" customHeight="1">
      <c r="A22" s="5" t="inlineStr">
        <is>
          <t>Portfolio Equity Build-Up</t>
        </is>
      </c>
    </row>
    <row r="23">
      <c r="A23" s="9" t="inlineStr"/>
      <c r="B23" s="9" t="inlineStr">
        <is>
          <t>Year 1</t>
        </is>
      </c>
      <c r="C23" s="9" t="inlineStr">
        <is>
          <t>Year 2</t>
        </is>
      </c>
      <c r="D23" s="9" t="inlineStr">
        <is>
          <t>Year 3</t>
        </is>
      </c>
      <c r="E23" s="9" t="inlineStr">
        <is>
          <t>Year 4</t>
        </is>
      </c>
      <c r="F23" s="9" t="inlineStr">
        <is>
          <t>Year 5</t>
        </is>
      </c>
      <c r="G23" s="9" t="inlineStr">
        <is>
          <t>Year 6</t>
        </is>
      </c>
      <c r="H23" s="9" t="inlineStr">
        <is>
          <t>Year 7</t>
        </is>
      </c>
      <c r="I23" s="9" t="inlineStr">
        <is>
          <t>Year 8</t>
        </is>
      </c>
      <c r="J23" s="9" t="inlineStr">
        <is>
          <t>Year 9</t>
        </is>
      </c>
      <c r="K23" s="9" t="inlineStr">
        <is>
          <t>Year 10</t>
        </is>
      </c>
    </row>
    <row r="24">
      <c r="A24" s="2" t="inlineStr">
        <is>
          <t>Total Portfolio Equity</t>
        </is>
      </c>
      <c r="B24" s="8">
        <f>Portfolio!B23</f>
        <v/>
      </c>
      <c r="C24" s="8">
        <f>Portfolio!C23</f>
        <v/>
      </c>
      <c r="D24" s="8">
        <f>Portfolio!D23</f>
        <v/>
      </c>
      <c r="E24" s="8">
        <f>Portfolio!E23</f>
        <v/>
      </c>
      <c r="F24" s="8">
        <f>Portfolio!F23</f>
        <v/>
      </c>
      <c r="G24" s="8">
        <f>Portfolio!G23</f>
        <v/>
      </c>
      <c r="H24" s="8">
        <f>Portfolio!H23</f>
        <v/>
      </c>
      <c r="I24" s="8">
        <f>Portfolio!I23</f>
        <v/>
      </c>
      <c r="J24" s="8">
        <f>Portfolio!J23</f>
        <v/>
      </c>
      <c r="K24" s="8">
        <f>Portfolio!K23</f>
        <v/>
      </c>
    </row>
    <row r="26" ht="40" customHeight="1">
      <c r="A26" s="11" t="inlineStr">
        <is>
          <t>Blue-font cells are editable inputs. Change the Scenario Selector (B3) to 1/2/3 to switch between Low/Base/High scenarios. The entire model recalculates automatically.</t>
        </is>
      </c>
    </row>
  </sheetData>
  <mergeCells count="7">
    <mergeCell ref="A26:L26"/>
    <mergeCell ref="A11:L11"/>
    <mergeCell ref="A1:L1"/>
    <mergeCell ref="A5:L5"/>
    <mergeCell ref="A8:L8"/>
    <mergeCell ref="A22:L22"/>
    <mergeCell ref="A18:L18"/>
  </mergeCells>
  <dataValidations count="1">
    <dataValidation sqref="B3" showDropDown="0" showInputMessage="0" showErrorMessage="0" allowBlank="0" prompt="1=Low, 2=Base, 3=High" type="list">
      <formula1>"1,2,3"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5" customWidth="1" min="1" max="1"/>
    <col width="14" customWidth="1" min="2" max="2"/>
    <col width="14" customWidth="1" min="3" max="3"/>
    <col width="14" customWidth="1" min="4" max="4"/>
  </cols>
  <sheetData>
    <row r="1" ht="28" customHeight="1">
      <c r="A1" s="1" t="inlineStr">
        <is>
          <t>ASSUMPTIONS</t>
        </is>
      </c>
    </row>
    <row r="3" ht="20" customHeight="1">
      <c r="A3" s="5" t="inlineStr">
        <is>
          <t>Property Inputs</t>
        </is>
      </c>
    </row>
    <row r="4">
      <c r="A4" s="9" t="inlineStr">
        <is>
          <t>Assumption</t>
        </is>
      </c>
      <c r="B4" s="9" t="inlineStr">
        <is>
          <t>Low</t>
        </is>
      </c>
      <c r="C4" s="9" t="inlineStr">
        <is>
          <t>Base</t>
        </is>
      </c>
      <c r="D4" s="9" t="inlineStr">
        <is>
          <t>High</t>
        </is>
      </c>
    </row>
    <row r="5">
      <c r="A5" s="7" t="inlineStr">
        <is>
          <t>Unit 1 — Purchase Price</t>
        </is>
      </c>
      <c r="B5" s="12" t="n">
        <v>400000</v>
      </c>
      <c r="C5" s="12" t="n">
        <v>400000</v>
      </c>
      <c r="D5" s="12" t="n">
        <v>400000</v>
      </c>
    </row>
    <row r="6">
      <c r="A6" s="7" t="inlineStr">
        <is>
          <t>Unit 2 — Purchase Price</t>
        </is>
      </c>
      <c r="B6" s="12" t="n">
        <v>550000</v>
      </c>
      <c r="C6" s="12" t="n">
        <v>550000</v>
      </c>
      <c r="D6" s="12" t="n">
        <v>550000</v>
      </c>
    </row>
    <row r="7">
      <c r="A7" s="7" t="inlineStr">
        <is>
          <t>Unit 3 — Purchase Price</t>
        </is>
      </c>
      <c r="B7" s="12" t="n">
        <v>700000</v>
      </c>
      <c r="C7" s="12" t="n">
        <v>700000</v>
      </c>
      <c r="D7" s="12" t="n">
        <v>700000</v>
      </c>
    </row>
    <row r="8">
      <c r="A8" s="7" t="inlineStr">
        <is>
          <t>Unit 1 — Monthly Rent (Year 1)</t>
        </is>
      </c>
      <c r="B8" s="12" t="n">
        <v>2800</v>
      </c>
      <c r="C8" s="12" t="n">
        <v>2800</v>
      </c>
      <c r="D8" s="12" t="n">
        <v>2800</v>
      </c>
    </row>
    <row r="9">
      <c r="A9" s="7" t="inlineStr">
        <is>
          <t>Unit 2 — Monthly Rent (Year 1)</t>
        </is>
      </c>
      <c r="B9" s="12" t="n">
        <v>3500</v>
      </c>
      <c r="C9" s="12" t="n">
        <v>3500</v>
      </c>
      <c r="D9" s="12" t="n">
        <v>3500</v>
      </c>
    </row>
    <row r="10">
      <c r="A10" s="7" t="inlineStr">
        <is>
          <t>Unit 3 — Monthly Rent (Year 1)</t>
        </is>
      </c>
      <c r="B10" s="12" t="n">
        <v>4200</v>
      </c>
      <c r="C10" s="12" t="n">
        <v>4200</v>
      </c>
      <c r="D10" s="12" t="n">
        <v>4200</v>
      </c>
    </row>
    <row r="12" ht="20" customHeight="1">
      <c r="A12" s="5" t="inlineStr">
        <is>
          <t>Financing</t>
        </is>
      </c>
    </row>
    <row r="13">
      <c r="A13" s="7" t="inlineStr">
        <is>
          <t>Down Payment %</t>
        </is>
      </c>
      <c r="B13" s="13" t="n">
        <v>0.2</v>
      </c>
      <c r="C13" s="13" t="n">
        <v>0.2</v>
      </c>
      <c r="D13" s="13" t="n">
        <v>0.2</v>
      </c>
    </row>
    <row r="14">
      <c r="A14" s="7" t="inlineStr">
        <is>
          <t>Mortgage Rate (Annual)</t>
        </is>
      </c>
      <c r="B14" s="13" t="n">
        <v>0.065</v>
      </c>
      <c r="C14" s="13" t="n">
        <v>0.065</v>
      </c>
      <c r="D14" s="13" t="n">
        <v>0.065</v>
      </c>
    </row>
    <row r="15">
      <c r="A15" s="7" t="inlineStr">
        <is>
          <t>Mortgage Term (Years)</t>
        </is>
      </c>
      <c r="B15" s="3" t="n">
        <v>30</v>
      </c>
      <c r="C15" s="3" t="n">
        <v>30</v>
      </c>
      <c r="D15" s="3" t="n">
        <v>30</v>
      </c>
    </row>
    <row r="17" ht="20" customHeight="1">
      <c r="A17" s="5" t="inlineStr">
        <is>
          <t>Scenario-Dependent Assumptions</t>
        </is>
      </c>
    </row>
    <row r="18">
      <c r="A18" s="7" t="inlineStr">
        <is>
          <t>Annual Rent Escalation</t>
        </is>
      </c>
      <c r="B18" s="13" t="n">
        <v>0.01</v>
      </c>
      <c r="C18" s="13" t="n">
        <v>0.02</v>
      </c>
      <c r="D18" s="13" t="n">
        <v>0.03</v>
      </c>
    </row>
    <row r="19">
      <c r="A19" s="7" t="inlineStr">
        <is>
          <t>Vacancy Rate</t>
        </is>
      </c>
      <c r="B19" s="13" t="n">
        <v>0.03</v>
      </c>
      <c r="C19" s="13" t="n">
        <v>0.05</v>
      </c>
      <c r="D19" s="13" t="n">
        <v>0.1</v>
      </c>
    </row>
    <row r="20">
      <c r="A20" s="7" t="inlineStr">
        <is>
          <t>Operating Expense % of Rent</t>
        </is>
      </c>
      <c r="B20" s="13" t="n">
        <v>0.35</v>
      </c>
      <c r="C20" s="13" t="n">
        <v>0.35</v>
      </c>
      <c r="D20" s="13" t="n">
        <v>0.35</v>
      </c>
    </row>
    <row r="22" ht="20" customHeight="1">
      <c r="A22" s="5" t="inlineStr">
        <is>
          <t>Other Assumptions</t>
        </is>
      </c>
    </row>
    <row r="23">
      <c r="A23" s="7" t="inlineStr">
        <is>
          <t>Annual Property Appreciation Rate</t>
        </is>
      </c>
      <c r="B23" s="13" t="n">
        <v>0.02</v>
      </c>
      <c r="C23" s="13" t="n">
        <v>0.03</v>
      </c>
      <c r="D23" s="13" t="n">
        <v>0.04</v>
      </c>
    </row>
    <row r="24">
      <c r="A24" s="7" t="inlineStr">
        <is>
          <t>Holding Period (Years)</t>
        </is>
      </c>
      <c r="B24" s="3" t="n">
        <v>10</v>
      </c>
      <c r="C24" s="3" t="n">
        <v>10</v>
      </c>
      <c r="D24" s="3" t="n">
        <v>10</v>
      </c>
    </row>
  </sheetData>
  <mergeCells count="5">
    <mergeCell ref="A1:D1"/>
    <mergeCell ref="A17:D17"/>
    <mergeCell ref="A22:D22"/>
    <mergeCell ref="A12:D12"/>
    <mergeCell ref="A3:D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5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1" ht="28" customHeight="1">
      <c r="A1" s="1" t="inlineStr">
        <is>
          <t>PROPERTY CALCULATIONS</t>
        </is>
      </c>
    </row>
    <row r="3" ht="20" customHeight="1">
      <c r="A3" s="5" t="inlineStr">
        <is>
          <t>Unit 1 — Purchase Price: $400,000</t>
        </is>
      </c>
    </row>
    <row r="4">
      <c r="A4" s="9" t="inlineStr"/>
      <c r="B4" s="9" t="inlineStr">
        <is>
          <t>Year 1</t>
        </is>
      </c>
      <c r="C4" s="9" t="inlineStr">
        <is>
          <t>Year 2</t>
        </is>
      </c>
      <c r="D4" s="9" t="inlineStr">
        <is>
          <t>Year 3</t>
        </is>
      </c>
      <c r="E4" s="9" t="inlineStr">
        <is>
          <t>Year 4</t>
        </is>
      </c>
      <c r="F4" s="9" t="inlineStr">
        <is>
          <t>Year 5</t>
        </is>
      </c>
      <c r="G4" s="9" t="inlineStr">
        <is>
          <t>Year 6</t>
        </is>
      </c>
      <c r="H4" s="9" t="inlineStr">
        <is>
          <t>Year 7</t>
        </is>
      </c>
      <c r="I4" s="9" t="inlineStr">
        <is>
          <t>Year 8</t>
        </is>
      </c>
      <c r="J4" s="9" t="inlineStr">
        <is>
          <t>Year 9</t>
        </is>
      </c>
      <c r="K4" s="9" t="inlineStr">
        <is>
          <t>Year 10</t>
        </is>
      </c>
    </row>
    <row r="5">
      <c r="A5" s="7" t="inlineStr">
        <is>
          <t>Annual Gross Rent</t>
        </is>
      </c>
      <c r="B5" s="14">
        <f>INDEX(Assumptions!B8:D8,1,Dashboard!$B$3)*12</f>
        <v/>
      </c>
      <c r="C5" s="14">
        <f>B5*(1+INDEX(Assumptions!B18:D18,1,Dashboard!$B$3))</f>
        <v/>
      </c>
      <c r="D5" s="14">
        <f>C5*(1+INDEX(Assumptions!B18:D18,1,Dashboard!$B$3))</f>
        <v/>
      </c>
      <c r="E5" s="14">
        <f>D5*(1+INDEX(Assumptions!B18:D18,1,Dashboard!$B$3))</f>
        <v/>
      </c>
      <c r="F5" s="14">
        <f>E5*(1+INDEX(Assumptions!B18:D18,1,Dashboard!$B$3))</f>
        <v/>
      </c>
      <c r="G5" s="14">
        <f>F5*(1+INDEX(Assumptions!B18:D18,1,Dashboard!$B$3))</f>
        <v/>
      </c>
      <c r="H5" s="14">
        <f>G5*(1+INDEX(Assumptions!B18:D18,1,Dashboard!$B$3))</f>
        <v/>
      </c>
      <c r="I5" s="14">
        <f>H5*(1+INDEX(Assumptions!B18:D18,1,Dashboard!$B$3))</f>
        <v/>
      </c>
      <c r="J5" s="14">
        <f>I5*(1+INDEX(Assumptions!B18:D18,1,Dashboard!$B$3))</f>
        <v/>
      </c>
      <c r="K5" s="14">
        <f>J5*(1+INDEX(Assumptions!B18:D18,1,Dashboard!$B$3))</f>
        <v/>
      </c>
    </row>
    <row r="6">
      <c r="A6" s="7" t="inlineStr">
        <is>
          <t>Vacancy Loss</t>
        </is>
      </c>
      <c r="B6" s="14">
        <f>-B5*INDEX(Assumptions!B19:D19,1,Dashboard!$B$3)</f>
        <v/>
      </c>
      <c r="C6" s="14">
        <f>-C5*INDEX(Assumptions!B19:D19,1,Dashboard!$B$3)</f>
        <v/>
      </c>
      <c r="D6" s="14">
        <f>-D5*INDEX(Assumptions!B19:D19,1,Dashboard!$B$3)</f>
        <v/>
      </c>
      <c r="E6" s="14">
        <f>-E5*INDEX(Assumptions!B19:D19,1,Dashboard!$B$3)</f>
        <v/>
      </c>
      <c r="F6" s="14">
        <f>-F5*INDEX(Assumptions!B19:D19,1,Dashboard!$B$3)</f>
        <v/>
      </c>
      <c r="G6" s="14">
        <f>-G5*INDEX(Assumptions!B19:D19,1,Dashboard!$B$3)</f>
        <v/>
      </c>
      <c r="H6" s="14">
        <f>-H5*INDEX(Assumptions!B19:D19,1,Dashboard!$B$3)</f>
        <v/>
      </c>
      <c r="I6" s="14">
        <f>-I5*INDEX(Assumptions!B19:D19,1,Dashboard!$B$3)</f>
        <v/>
      </c>
      <c r="J6" s="14">
        <f>-J5*INDEX(Assumptions!B19:D19,1,Dashboard!$B$3)</f>
        <v/>
      </c>
      <c r="K6" s="14">
        <f>-K5*INDEX(Assumptions!B19:D19,1,Dashboard!$B$3)</f>
        <v/>
      </c>
    </row>
    <row r="7">
      <c r="A7" s="7" t="inlineStr">
        <is>
          <t>Effective Gross Income</t>
        </is>
      </c>
      <c r="B7" s="14">
        <f>B5+B6</f>
        <v/>
      </c>
      <c r="C7" s="14">
        <f>C5+C6</f>
        <v/>
      </c>
      <c r="D7" s="14">
        <f>D5+D6</f>
        <v/>
      </c>
      <c r="E7" s="14">
        <f>E5+E6</f>
        <v/>
      </c>
      <c r="F7" s="14">
        <f>F5+F6</f>
        <v/>
      </c>
      <c r="G7" s="14">
        <f>G5+G6</f>
        <v/>
      </c>
      <c r="H7" s="14">
        <f>H5+H6</f>
        <v/>
      </c>
      <c r="I7" s="14">
        <f>I5+I6</f>
        <v/>
      </c>
      <c r="J7" s="14">
        <f>J5+J6</f>
        <v/>
      </c>
      <c r="K7" s="14">
        <f>K5+K6</f>
        <v/>
      </c>
    </row>
    <row r="8">
      <c r="A8" s="7" t="inlineStr">
        <is>
          <t>Operating Expenses</t>
        </is>
      </c>
      <c r="B8" s="14">
        <f>-B7*INDEX(Assumptions!B20:D20,1,Dashboard!$B$3)</f>
        <v/>
      </c>
      <c r="C8" s="14">
        <f>-C7*INDEX(Assumptions!B20:D20,1,Dashboard!$B$3)</f>
        <v/>
      </c>
      <c r="D8" s="14">
        <f>-D7*INDEX(Assumptions!B20:D20,1,Dashboard!$B$3)</f>
        <v/>
      </c>
      <c r="E8" s="14">
        <f>-E7*INDEX(Assumptions!B20:D20,1,Dashboard!$B$3)</f>
        <v/>
      </c>
      <c r="F8" s="14">
        <f>-F7*INDEX(Assumptions!B20:D20,1,Dashboard!$B$3)</f>
        <v/>
      </c>
      <c r="G8" s="14">
        <f>-G7*INDEX(Assumptions!B20:D20,1,Dashboard!$B$3)</f>
        <v/>
      </c>
      <c r="H8" s="14">
        <f>-H7*INDEX(Assumptions!B20:D20,1,Dashboard!$B$3)</f>
        <v/>
      </c>
      <c r="I8" s="14">
        <f>-I7*INDEX(Assumptions!B20:D20,1,Dashboard!$B$3)</f>
        <v/>
      </c>
      <c r="J8" s="14">
        <f>-J7*INDEX(Assumptions!B20:D20,1,Dashboard!$B$3)</f>
        <v/>
      </c>
      <c r="K8" s="14">
        <f>-K7*INDEX(Assumptions!B20:D20,1,Dashboard!$B$3)</f>
        <v/>
      </c>
    </row>
    <row r="9">
      <c r="A9" s="2" t="inlineStr">
        <is>
          <t>Net Operating Income (NOI)</t>
        </is>
      </c>
      <c r="B9" s="15">
        <f>B7+B8</f>
        <v/>
      </c>
      <c r="C9" s="15">
        <f>C7+C8</f>
        <v/>
      </c>
      <c r="D9" s="15">
        <f>D7+D8</f>
        <v/>
      </c>
      <c r="E9" s="15">
        <f>E7+E8</f>
        <v/>
      </c>
      <c r="F9" s="15">
        <f>F7+F8</f>
        <v/>
      </c>
      <c r="G9" s="15">
        <f>G7+G8</f>
        <v/>
      </c>
      <c r="H9" s="15">
        <f>H7+H8</f>
        <v/>
      </c>
      <c r="I9" s="15">
        <f>I7+I8</f>
        <v/>
      </c>
      <c r="J9" s="15">
        <f>J7+J8</f>
        <v/>
      </c>
      <c r="K9" s="15">
        <f>K7+K8</f>
        <v/>
      </c>
    </row>
    <row r="10">
      <c r="A10" s="7" t="inlineStr">
        <is>
          <t>Loan Amount</t>
        </is>
      </c>
      <c r="B10" s="14">
        <f>INDEX(Assumptions!B5:D5,1,Dashboard!$B$3)*(1-INDEX(Assumptions!B13:D13,1,Dashboard!$B$3))</f>
        <v/>
      </c>
      <c r="C10" s="14">
        <f>B10</f>
        <v/>
      </c>
      <c r="D10" s="14">
        <f>B10</f>
        <v/>
      </c>
      <c r="E10" s="14">
        <f>B10</f>
        <v/>
      </c>
      <c r="F10" s="14">
        <f>B10</f>
        <v/>
      </c>
      <c r="G10" s="14">
        <f>B10</f>
        <v/>
      </c>
      <c r="H10" s="14">
        <f>B10</f>
        <v/>
      </c>
      <c r="I10" s="14">
        <f>B10</f>
        <v/>
      </c>
      <c r="J10" s="14">
        <f>B10</f>
        <v/>
      </c>
      <c r="K10" s="14">
        <f>B10</f>
        <v/>
      </c>
    </row>
    <row r="11">
      <c r="A11" s="7" t="inlineStr">
        <is>
          <t>Annual Mortgage Payment</t>
        </is>
      </c>
      <c r="B11" s="14">
        <f>PMT(INDEX(Assumptions!B14:D14,1,Dashboard!$B$3)/12,INDEX(Assumptions!B15:D15,1,Dashboard!$B$3)*12,-B10)*12</f>
        <v/>
      </c>
      <c r="C11" s="14">
        <f>PMT(INDEX(Assumptions!B14:D14,1,Dashboard!$B$3)/12,INDEX(Assumptions!B15:D15,1,Dashboard!$B$3)*12,-B10)*12</f>
        <v/>
      </c>
      <c r="D11" s="14">
        <f>PMT(INDEX(Assumptions!B14:D14,1,Dashboard!$B$3)/12,INDEX(Assumptions!B15:D15,1,Dashboard!$B$3)*12,-B10)*12</f>
        <v/>
      </c>
      <c r="E11" s="14">
        <f>PMT(INDEX(Assumptions!B14:D14,1,Dashboard!$B$3)/12,INDEX(Assumptions!B15:D15,1,Dashboard!$B$3)*12,-B10)*12</f>
        <v/>
      </c>
      <c r="F11" s="14">
        <f>PMT(INDEX(Assumptions!B14:D14,1,Dashboard!$B$3)/12,INDEX(Assumptions!B15:D15,1,Dashboard!$B$3)*12,-B10)*12</f>
        <v/>
      </c>
      <c r="G11" s="14">
        <f>PMT(INDEX(Assumptions!B14:D14,1,Dashboard!$B$3)/12,INDEX(Assumptions!B15:D15,1,Dashboard!$B$3)*12,-B10)*12</f>
        <v/>
      </c>
      <c r="H11" s="14">
        <f>PMT(INDEX(Assumptions!B14:D14,1,Dashboard!$B$3)/12,INDEX(Assumptions!B15:D15,1,Dashboard!$B$3)*12,-B10)*12</f>
        <v/>
      </c>
      <c r="I11" s="14">
        <f>PMT(INDEX(Assumptions!B14:D14,1,Dashboard!$B$3)/12,INDEX(Assumptions!B15:D15,1,Dashboard!$B$3)*12,-B10)*12</f>
        <v/>
      </c>
      <c r="J11" s="14">
        <f>PMT(INDEX(Assumptions!B14:D14,1,Dashboard!$B$3)/12,INDEX(Assumptions!B15:D15,1,Dashboard!$B$3)*12,-B10)*12</f>
        <v/>
      </c>
      <c r="K11" s="14">
        <f>PMT(INDEX(Assumptions!B14:D14,1,Dashboard!$B$3)/12,INDEX(Assumptions!B15:D15,1,Dashboard!$B$3)*12,-B10)*12</f>
        <v/>
      </c>
    </row>
    <row r="12">
      <c r="A12" s="7" t="inlineStr">
        <is>
          <t>Annual Principal Paydown</t>
        </is>
      </c>
      <c r="B12" s="14">
        <f>-CUMPRINC(INDEX(Assumptions!B14:D14,1,Dashboard!$B$3)/12,INDEX(Assumptions!B15:D15,1,Dashboard!$B$3)*12,B10,1,12,0)</f>
        <v/>
      </c>
      <c r="C12" s="14">
        <f>-CUMPRINC(INDEX(Assumptions!B14:D14,1,Dashboard!$B$3)/12,INDEX(Assumptions!B15:D15,1,Dashboard!$B$3)*12,B10,13,24,0)</f>
        <v/>
      </c>
      <c r="D12" s="14">
        <f>-CUMPRINC(INDEX(Assumptions!B14:D14,1,Dashboard!$B$3)/12,INDEX(Assumptions!B15:D15,1,Dashboard!$B$3)*12,B10,25,36,0)</f>
        <v/>
      </c>
      <c r="E12" s="14">
        <f>-CUMPRINC(INDEX(Assumptions!B14:D14,1,Dashboard!$B$3)/12,INDEX(Assumptions!B15:D15,1,Dashboard!$B$3)*12,B10,37,48,0)</f>
        <v/>
      </c>
      <c r="F12" s="14">
        <f>-CUMPRINC(INDEX(Assumptions!B14:D14,1,Dashboard!$B$3)/12,INDEX(Assumptions!B15:D15,1,Dashboard!$B$3)*12,B10,49,60,0)</f>
        <v/>
      </c>
      <c r="G12" s="14">
        <f>-CUMPRINC(INDEX(Assumptions!B14:D14,1,Dashboard!$B$3)/12,INDEX(Assumptions!B15:D15,1,Dashboard!$B$3)*12,B10,61,72,0)</f>
        <v/>
      </c>
      <c r="H12" s="14">
        <f>-CUMPRINC(INDEX(Assumptions!B14:D14,1,Dashboard!$B$3)/12,INDEX(Assumptions!B15:D15,1,Dashboard!$B$3)*12,B10,73,84,0)</f>
        <v/>
      </c>
      <c r="I12" s="14">
        <f>-CUMPRINC(INDEX(Assumptions!B14:D14,1,Dashboard!$B$3)/12,INDEX(Assumptions!B15:D15,1,Dashboard!$B$3)*12,B10,85,96,0)</f>
        <v/>
      </c>
      <c r="J12" s="14">
        <f>-CUMPRINC(INDEX(Assumptions!B14:D14,1,Dashboard!$B$3)/12,INDEX(Assumptions!B15:D15,1,Dashboard!$B$3)*12,B10,97,108,0)</f>
        <v/>
      </c>
      <c r="K12" s="14">
        <f>-CUMPRINC(INDEX(Assumptions!B14:D14,1,Dashboard!$B$3)/12,INDEX(Assumptions!B15:D15,1,Dashboard!$B$3)*12,B10,109,120,0)</f>
        <v/>
      </c>
    </row>
    <row r="13">
      <c r="A13" s="2" t="inlineStr">
        <is>
          <t>Before-Tax Cash Flow</t>
        </is>
      </c>
      <c r="B13" s="15">
        <f>B9-B11</f>
        <v/>
      </c>
      <c r="C13" s="15">
        <f>C9-C11</f>
        <v/>
      </c>
      <c r="D13" s="15">
        <f>D9-D11</f>
        <v/>
      </c>
      <c r="E13" s="15">
        <f>E9-E11</f>
        <v/>
      </c>
      <c r="F13" s="15">
        <f>F9-F11</f>
        <v/>
      </c>
      <c r="G13" s="15">
        <f>G9-G11</f>
        <v/>
      </c>
      <c r="H13" s="15">
        <f>H9-H11</f>
        <v/>
      </c>
      <c r="I13" s="15">
        <f>I9-I11</f>
        <v/>
      </c>
      <c r="J13" s="15">
        <f>J9-J11</f>
        <v/>
      </c>
      <c r="K13" s="15">
        <f>K9-K11</f>
        <v/>
      </c>
    </row>
    <row r="14">
      <c r="A14" s="7" t="inlineStr">
        <is>
          <t>Down Payment (Equity Invested)</t>
        </is>
      </c>
      <c r="B14" s="14">
        <f>INDEX(Assumptions!B5:D5,1,Dashboard!$B$3)*INDEX(Assumptions!B13:D13,1,Dashboard!$B$3)</f>
        <v/>
      </c>
      <c r="C14" s="14">
        <f>B14</f>
        <v/>
      </c>
      <c r="D14" s="14">
        <f>B14</f>
        <v/>
      </c>
      <c r="E14" s="14">
        <f>B14</f>
        <v/>
      </c>
      <c r="F14" s="14">
        <f>B14</f>
        <v/>
      </c>
      <c r="G14" s="14">
        <f>B14</f>
        <v/>
      </c>
      <c r="H14" s="14">
        <f>B14</f>
        <v/>
      </c>
      <c r="I14" s="14">
        <f>B14</f>
        <v/>
      </c>
      <c r="J14" s="14">
        <f>B14</f>
        <v/>
      </c>
      <c r="K14" s="14">
        <f>B14</f>
        <v/>
      </c>
    </row>
    <row r="15">
      <c r="A15" s="7" t="inlineStr">
        <is>
          <t>Cash-on-Cash Return</t>
        </is>
      </c>
      <c r="B15" s="16">
        <f>IF(B14=0,0,B13/B14)</f>
        <v/>
      </c>
      <c r="C15" s="16">
        <f>IF(B14=0,0,C13/B14)</f>
        <v/>
      </c>
      <c r="D15" s="16">
        <f>IF(B14=0,0,D13/B14)</f>
        <v/>
      </c>
      <c r="E15" s="16">
        <f>IF(B14=0,0,E13/B14)</f>
        <v/>
      </c>
      <c r="F15" s="16">
        <f>IF(B14=0,0,F13/B14)</f>
        <v/>
      </c>
      <c r="G15" s="16">
        <f>IF(B14=0,0,G13/B14)</f>
        <v/>
      </c>
      <c r="H15" s="16">
        <f>IF(B14=0,0,H13/B14)</f>
        <v/>
      </c>
      <c r="I15" s="16">
        <f>IF(B14=0,0,I13/B14)</f>
        <v/>
      </c>
      <c r="J15" s="16">
        <f>IF(B14=0,0,J13/B14)</f>
        <v/>
      </c>
      <c r="K15" s="16">
        <f>IF(B14=0,0,K13/B14)</f>
        <v/>
      </c>
    </row>
    <row r="16">
      <c r="A16" s="7" t="inlineStr">
        <is>
          <t>Cumulative Principal Paid</t>
        </is>
      </c>
      <c r="B16" s="14">
        <f>B12</f>
        <v/>
      </c>
      <c r="C16" s="14">
        <f>B16+C12</f>
        <v/>
      </c>
      <c r="D16" s="14">
        <f>C16+D12</f>
        <v/>
      </c>
      <c r="E16" s="14">
        <f>D16+E12</f>
        <v/>
      </c>
      <c r="F16" s="14">
        <f>E16+F12</f>
        <v/>
      </c>
      <c r="G16" s="14">
        <f>F16+G12</f>
        <v/>
      </c>
      <c r="H16" s="14">
        <f>G16+H12</f>
        <v/>
      </c>
      <c r="I16" s="14">
        <f>H16+I12</f>
        <v/>
      </c>
      <c r="J16" s="14">
        <f>I16+J12</f>
        <v/>
      </c>
      <c r="K16" s="14">
        <f>J16+K12</f>
        <v/>
      </c>
    </row>
    <row r="17">
      <c r="A17" s="7" t="inlineStr">
        <is>
          <t>Property Value</t>
        </is>
      </c>
      <c r="B17" s="14">
        <f>INDEX(Assumptions!B5:D5,1,Dashboard!$B$3)*(1+INDEX(Assumptions!B23:D23,1,Dashboard!$B$3))^1</f>
        <v/>
      </c>
      <c r="C17" s="14">
        <f>INDEX(Assumptions!B5:D5,1,Dashboard!$B$3)*(1+INDEX(Assumptions!B23:D23,1,Dashboard!$B$3))^2</f>
        <v/>
      </c>
      <c r="D17" s="14">
        <f>INDEX(Assumptions!B5:D5,1,Dashboard!$B$3)*(1+INDEX(Assumptions!B23:D23,1,Dashboard!$B$3))^3</f>
        <v/>
      </c>
      <c r="E17" s="14">
        <f>INDEX(Assumptions!B5:D5,1,Dashboard!$B$3)*(1+INDEX(Assumptions!B23:D23,1,Dashboard!$B$3))^4</f>
        <v/>
      </c>
      <c r="F17" s="14">
        <f>INDEX(Assumptions!B5:D5,1,Dashboard!$B$3)*(1+INDEX(Assumptions!B23:D23,1,Dashboard!$B$3))^5</f>
        <v/>
      </c>
      <c r="G17" s="14">
        <f>INDEX(Assumptions!B5:D5,1,Dashboard!$B$3)*(1+INDEX(Assumptions!B23:D23,1,Dashboard!$B$3))^6</f>
        <v/>
      </c>
      <c r="H17" s="14">
        <f>INDEX(Assumptions!B5:D5,1,Dashboard!$B$3)*(1+INDEX(Assumptions!B23:D23,1,Dashboard!$B$3))^7</f>
        <v/>
      </c>
      <c r="I17" s="14">
        <f>INDEX(Assumptions!B5:D5,1,Dashboard!$B$3)*(1+INDEX(Assumptions!B23:D23,1,Dashboard!$B$3))^8</f>
        <v/>
      </c>
      <c r="J17" s="14">
        <f>INDEX(Assumptions!B5:D5,1,Dashboard!$B$3)*(1+INDEX(Assumptions!B23:D23,1,Dashboard!$B$3))^9</f>
        <v/>
      </c>
      <c r="K17" s="14">
        <f>INDEX(Assumptions!B5:D5,1,Dashboard!$B$3)*(1+INDEX(Assumptions!B23:D23,1,Dashboard!$B$3))^10</f>
        <v/>
      </c>
    </row>
    <row r="18">
      <c r="A18" s="2" t="inlineStr">
        <is>
          <t>Equity (Value - Remaining Loan)</t>
        </is>
      </c>
      <c r="B18" s="15">
        <f>B17-(B10-B16)</f>
        <v/>
      </c>
      <c r="C18" s="15">
        <f>C17-(B10-C16)</f>
        <v/>
      </c>
      <c r="D18" s="15">
        <f>D17-(B10-D16)</f>
        <v/>
      </c>
      <c r="E18" s="15">
        <f>E17-(B10-E16)</f>
        <v/>
      </c>
      <c r="F18" s="15">
        <f>F17-(B10-F16)</f>
        <v/>
      </c>
      <c r="G18" s="15">
        <f>G17-(B10-G16)</f>
        <v/>
      </c>
      <c r="H18" s="15">
        <f>H17-(B10-H16)</f>
        <v/>
      </c>
      <c r="I18" s="15">
        <f>I17-(B10-I16)</f>
        <v/>
      </c>
      <c r="J18" s="15">
        <f>J17-(B10-J16)</f>
        <v/>
      </c>
      <c r="K18" s="15">
        <f>K17-(B10-K16)</f>
        <v/>
      </c>
    </row>
    <row r="22" ht="20" customHeight="1">
      <c r="A22" s="5" t="inlineStr">
        <is>
          <t>Unit 2 — Purchase Price: $550,000</t>
        </is>
      </c>
    </row>
    <row r="23">
      <c r="A23" s="9" t="inlineStr"/>
      <c r="B23" s="9" t="inlineStr">
        <is>
          <t>Year 1</t>
        </is>
      </c>
      <c r="C23" s="9" t="inlineStr">
        <is>
          <t>Year 2</t>
        </is>
      </c>
      <c r="D23" s="9" t="inlineStr">
        <is>
          <t>Year 3</t>
        </is>
      </c>
      <c r="E23" s="9" t="inlineStr">
        <is>
          <t>Year 4</t>
        </is>
      </c>
      <c r="F23" s="9" t="inlineStr">
        <is>
          <t>Year 5</t>
        </is>
      </c>
      <c r="G23" s="9" t="inlineStr">
        <is>
          <t>Year 6</t>
        </is>
      </c>
      <c r="H23" s="9" t="inlineStr">
        <is>
          <t>Year 7</t>
        </is>
      </c>
      <c r="I23" s="9" t="inlineStr">
        <is>
          <t>Year 8</t>
        </is>
      </c>
      <c r="J23" s="9" t="inlineStr">
        <is>
          <t>Year 9</t>
        </is>
      </c>
      <c r="K23" s="9" t="inlineStr">
        <is>
          <t>Year 10</t>
        </is>
      </c>
    </row>
    <row r="24">
      <c r="A24" s="7" t="inlineStr">
        <is>
          <t>Annual Gross Rent</t>
        </is>
      </c>
      <c r="B24" s="14">
        <f>INDEX(Assumptions!B9:D9,1,Dashboard!$B$3)*12</f>
        <v/>
      </c>
      <c r="C24" s="14">
        <f>B24*(1+INDEX(Assumptions!B18:D18,1,Dashboard!$B$3))</f>
        <v/>
      </c>
      <c r="D24" s="14">
        <f>C24*(1+INDEX(Assumptions!B18:D18,1,Dashboard!$B$3))</f>
        <v/>
      </c>
      <c r="E24" s="14">
        <f>D24*(1+INDEX(Assumptions!B18:D18,1,Dashboard!$B$3))</f>
        <v/>
      </c>
      <c r="F24" s="14">
        <f>E24*(1+INDEX(Assumptions!B18:D18,1,Dashboard!$B$3))</f>
        <v/>
      </c>
      <c r="G24" s="14">
        <f>F24*(1+INDEX(Assumptions!B18:D18,1,Dashboard!$B$3))</f>
        <v/>
      </c>
      <c r="H24" s="14">
        <f>G24*(1+INDEX(Assumptions!B18:D18,1,Dashboard!$B$3))</f>
        <v/>
      </c>
      <c r="I24" s="14">
        <f>H24*(1+INDEX(Assumptions!B18:D18,1,Dashboard!$B$3))</f>
        <v/>
      </c>
      <c r="J24" s="14">
        <f>I24*(1+INDEX(Assumptions!B18:D18,1,Dashboard!$B$3))</f>
        <v/>
      </c>
      <c r="K24" s="14">
        <f>J24*(1+INDEX(Assumptions!B18:D18,1,Dashboard!$B$3))</f>
        <v/>
      </c>
    </row>
    <row r="25">
      <c r="A25" s="7" t="inlineStr">
        <is>
          <t>Vacancy Loss</t>
        </is>
      </c>
      <c r="B25" s="14">
        <f>-B24*INDEX(Assumptions!B19:D19,1,Dashboard!$B$3)</f>
        <v/>
      </c>
      <c r="C25" s="14">
        <f>-C24*INDEX(Assumptions!B19:D19,1,Dashboard!$B$3)</f>
        <v/>
      </c>
      <c r="D25" s="14">
        <f>-D24*INDEX(Assumptions!B19:D19,1,Dashboard!$B$3)</f>
        <v/>
      </c>
      <c r="E25" s="14">
        <f>-E24*INDEX(Assumptions!B19:D19,1,Dashboard!$B$3)</f>
        <v/>
      </c>
      <c r="F25" s="14">
        <f>-F24*INDEX(Assumptions!B19:D19,1,Dashboard!$B$3)</f>
        <v/>
      </c>
      <c r="G25" s="14">
        <f>-G24*INDEX(Assumptions!B19:D19,1,Dashboard!$B$3)</f>
        <v/>
      </c>
      <c r="H25" s="14">
        <f>-H24*INDEX(Assumptions!B19:D19,1,Dashboard!$B$3)</f>
        <v/>
      </c>
      <c r="I25" s="14">
        <f>-I24*INDEX(Assumptions!B19:D19,1,Dashboard!$B$3)</f>
        <v/>
      </c>
      <c r="J25" s="14">
        <f>-J24*INDEX(Assumptions!B19:D19,1,Dashboard!$B$3)</f>
        <v/>
      </c>
      <c r="K25" s="14">
        <f>-K24*INDEX(Assumptions!B19:D19,1,Dashboard!$B$3)</f>
        <v/>
      </c>
    </row>
    <row r="26">
      <c r="A26" s="7" t="inlineStr">
        <is>
          <t>Effective Gross Income</t>
        </is>
      </c>
      <c r="B26" s="14">
        <f>B24+B25</f>
        <v/>
      </c>
      <c r="C26" s="14">
        <f>C24+C25</f>
        <v/>
      </c>
      <c r="D26" s="14">
        <f>D24+D25</f>
        <v/>
      </c>
      <c r="E26" s="14">
        <f>E24+E25</f>
        <v/>
      </c>
      <c r="F26" s="14">
        <f>F24+F25</f>
        <v/>
      </c>
      <c r="G26" s="14">
        <f>G24+G25</f>
        <v/>
      </c>
      <c r="H26" s="14">
        <f>H24+H25</f>
        <v/>
      </c>
      <c r="I26" s="14">
        <f>I24+I25</f>
        <v/>
      </c>
      <c r="J26" s="14">
        <f>J24+J25</f>
        <v/>
      </c>
      <c r="K26" s="14">
        <f>K24+K25</f>
        <v/>
      </c>
    </row>
    <row r="27">
      <c r="A27" s="7" t="inlineStr">
        <is>
          <t>Operating Expenses</t>
        </is>
      </c>
      <c r="B27" s="14">
        <f>-B26*INDEX(Assumptions!B20:D20,1,Dashboard!$B$3)</f>
        <v/>
      </c>
      <c r="C27" s="14">
        <f>-C26*INDEX(Assumptions!B20:D20,1,Dashboard!$B$3)</f>
        <v/>
      </c>
      <c r="D27" s="14">
        <f>-D26*INDEX(Assumptions!B20:D20,1,Dashboard!$B$3)</f>
        <v/>
      </c>
      <c r="E27" s="14">
        <f>-E26*INDEX(Assumptions!B20:D20,1,Dashboard!$B$3)</f>
        <v/>
      </c>
      <c r="F27" s="14">
        <f>-F26*INDEX(Assumptions!B20:D20,1,Dashboard!$B$3)</f>
        <v/>
      </c>
      <c r="G27" s="14">
        <f>-G26*INDEX(Assumptions!B20:D20,1,Dashboard!$B$3)</f>
        <v/>
      </c>
      <c r="H27" s="14">
        <f>-H26*INDEX(Assumptions!B20:D20,1,Dashboard!$B$3)</f>
        <v/>
      </c>
      <c r="I27" s="14">
        <f>-I26*INDEX(Assumptions!B20:D20,1,Dashboard!$B$3)</f>
        <v/>
      </c>
      <c r="J27" s="14">
        <f>-J26*INDEX(Assumptions!B20:D20,1,Dashboard!$B$3)</f>
        <v/>
      </c>
      <c r="K27" s="14">
        <f>-K26*INDEX(Assumptions!B20:D20,1,Dashboard!$B$3)</f>
        <v/>
      </c>
    </row>
    <row r="28">
      <c r="A28" s="2" t="inlineStr">
        <is>
          <t>Net Operating Income (NOI)</t>
        </is>
      </c>
      <c r="B28" s="15">
        <f>B26+B27</f>
        <v/>
      </c>
      <c r="C28" s="15">
        <f>C26+C27</f>
        <v/>
      </c>
      <c r="D28" s="15">
        <f>D26+D27</f>
        <v/>
      </c>
      <c r="E28" s="15">
        <f>E26+E27</f>
        <v/>
      </c>
      <c r="F28" s="15">
        <f>F26+F27</f>
        <v/>
      </c>
      <c r="G28" s="15">
        <f>G26+G27</f>
        <v/>
      </c>
      <c r="H28" s="15">
        <f>H26+H27</f>
        <v/>
      </c>
      <c r="I28" s="15">
        <f>I26+I27</f>
        <v/>
      </c>
      <c r="J28" s="15">
        <f>J26+J27</f>
        <v/>
      </c>
      <c r="K28" s="15">
        <f>K26+K27</f>
        <v/>
      </c>
    </row>
    <row r="29">
      <c r="A29" s="7" t="inlineStr">
        <is>
          <t>Loan Amount</t>
        </is>
      </c>
      <c r="B29" s="14">
        <f>INDEX(Assumptions!B6:D6,1,Dashboard!$B$3)*(1-INDEX(Assumptions!B13:D13,1,Dashboard!$B$3))</f>
        <v/>
      </c>
      <c r="C29" s="14">
        <f>B29</f>
        <v/>
      </c>
      <c r="D29" s="14">
        <f>B29</f>
        <v/>
      </c>
      <c r="E29" s="14">
        <f>B29</f>
        <v/>
      </c>
      <c r="F29" s="14">
        <f>B29</f>
        <v/>
      </c>
      <c r="G29" s="14">
        <f>B29</f>
        <v/>
      </c>
      <c r="H29" s="14">
        <f>B29</f>
        <v/>
      </c>
      <c r="I29" s="14">
        <f>B29</f>
        <v/>
      </c>
      <c r="J29" s="14">
        <f>B29</f>
        <v/>
      </c>
      <c r="K29" s="14">
        <f>B29</f>
        <v/>
      </c>
    </row>
    <row r="30">
      <c r="A30" s="7" t="inlineStr">
        <is>
          <t>Annual Mortgage Payment</t>
        </is>
      </c>
      <c r="B30" s="14">
        <f>PMT(INDEX(Assumptions!B14:D14,1,Dashboard!$B$3)/12,INDEX(Assumptions!B15:D15,1,Dashboard!$B$3)*12,-B29)*12</f>
        <v/>
      </c>
      <c r="C30" s="14">
        <f>PMT(INDEX(Assumptions!B14:D14,1,Dashboard!$B$3)/12,INDEX(Assumptions!B15:D15,1,Dashboard!$B$3)*12,-B29)*12</f>
        <v/>
      </c>
      <c r="D30" s="14">
        <f>PMT(INDEX(Assumptions!B14:D14,1,Dashboard!$B$3)/12,INDEX(Assumptions!B15:D15,1,Dashboard!$B$3)*12,-B29)*12</f>
        <v/>
      </c>
      <c r="E30" s="14">
        <f>PMT(INDEX(Assumptions!B14:D14,1,Dashboard!$B$3)/12,INDEX(Assumptions!B15:D15,1,Dashboard!$B$3)*12,-B29)*12</f>
        <v/>
      </c>
      <c r="F30" s="14">
        <f>PMT(INDEX(Assumptions!B14:D14,1,Dashboard!$B$3)/12,INDEX(Assumptions!B15:D15,1,Dashboard!$B$3)*12,-B29)*12</f>
        <v/>
      </c>
      <c r="G30" s="14">
        <f>PMT(INDEX(Assumptions!B14:D14,1,Dashboard!$B$3)/12,INDEX(Assumptions!B15:D15,1,Dashboard!$B$3)*12,-B29)*12</f>
        <v/>
      </c>
      <c r="H30" s="14">
        <f>PMT(INDEX(Assumptions!B14:D14,1,Dashboard!$B$3)/12,INDEX(Assumptions!B15:D15,1,Dashboard!$B$3)*12,-B29)*12</f>
        <v/>
      </c>
      <c r="I30" s="14">
        <f>PMT(INDEX(Assumptions!B14:D14,1,Dashboard!$B$3)/12,INDEX(Assumptions!B15:D15,1,Dashboard!$B$3)*12,-B29)*12</f>
        <v/>
      </c>
      <c r="J30" s="14">
        <f>PMT(INDEX(Assumptions!B14:D14,1,Dashboard!$B$3)/12,INDEX(Assumptions!B15:D15,1,Dashboard!$B$3)*12,-B29)*12</f>
        <v/>
      </c>
      <c r="K30" s="14">
        <f>PMT(INDEX(Assumptions!B14:D14,1,Dashboard!$B$3)/12,INDEX(Assumptions!B15:D15,1,Dashboard!$B$3)*12,-B29)*12</f>
        <v/>
      </c>
    </row>
    <row r="31">
      <c r="A31" s="7" t="inlineStr">
        <is>
          <t>Annual Principal Paydown</t>
        </is>
      </c>
      <c r="B31" s="14">
        <f>-CUMPRINC(INDEX(Assumptions!B14:D14,1,Dashboard!$B$3)/12,INDEX(Assumptions!B15:D15,1,Dashboard!$B$3)*12,B29,1,12,0)</f>
        <v/>
      </c>
      <c r="C31" s="14">
        <f>-CUMPRINC(INDEX(Assumptions!B14:D14,1,Dashboard!$B$3)/12,INDEX(Assumptions!B15:D15,1,Dashboard!$B$3)*12,B29,13,24,0)</f>
        <v/>
      </c>
      <c r="D31" s="14">
        <f>-CUMPRINC(INDEX(Assumptions!B14:D14,1,Dashboard!$B$3)/12,INDEX(Assumptions!B15:D15,1,Dashboard!$B$3)*12,B29,25,36,0)</f>
        <v/>
      </c>
      <c r="E31" s="14">
        <f>-CUMPRINC(INDEX(Assumptions!B14:D14,1,Dashboard!$B$3)/12,INDEX(Assumptions!B15:D15,1,Dashboard!$B$3)*12,B29,37,48,0)</f>
        <v/>
      </c>
      <c r="F31" s="14">
        <f>-CUMPRINC(INDEX(Assumptions!B14:D14,1,Dashboard!$B$3)/12,INDEX(Assumptions!B15:D15,1,Dashboard!$B$3)*12,B29,49,60,0)</f>
        <v/>
      </c>
      <c r="G31" s="14">
        <f>-CUMPRINC(INDEX(Assumptions!B14:D14,1,Dashboard!$B$3)/12,INDEX(Assumptions!B15:D15,1,Dashboard!$B$3)*12,B29,61,72,0)</f>
        <v/>
      </c>
      <c r="H31" s="14">
        <f>-CUMPRINC(INDEX(Assumptions!B14:D14,1,Dashboard!$B$3)/12,INDEX(Assumptions!B15:D15,1,Dashboard!$B$3)*12,B29,73,84,0)</f>
        <v/>
      </c>
      <c r="I31" s="14">
        <f>-CUMPRINC(INDEX(Assumptions!B14:D14,1,Dashboard!$B$3)/12,INDEX(Assumptions!B15:D15,1,Dashboard!$B$3)*12,B29,85,96,0)</f>
        <v/>
      </c>
      <c r="J31" s="14">
        <f>-CUMPRINC(INDEX(Assumptions!B14:D14,1,Dashboard!$B$3)/12,INDEX(Assumptions!B15:D15,1,Dashboard!$B$3)*12,B29,97,108,0)</f>
        <v/>
      </c>
      <c r="K31" s="14">
        <f>-CUMPRINC(INDEX(Assumptions!B14:D14,1,Dashboard!$B$3)/12,INDEX(Assumptions!B15:D15,1,Dashboard!$B$3)*12,B29,109,120,0)</f>
        <v/>
      </c>
    </row>
    <row r="32">
      <c r="A32" s="2" t="inlineStr">
        <is>
          <t>Before-Tax Cash Flow</t>
        </is>
      </c>
      <c r="B32" s="15">
        <f>B28-B30</f>
        <v/>
      </c>
      <c r="C32" s="15">
        <f>C28-C30</f>
        <v/>
      </c>
      <c r="D32" s="15">
        <f>D28-D30</f>
        <v/>
      </c>
      <c r="E32" s="15">
        <f>E28-E30</f>
        <v/>
      </c>
      <c r="F32" s="15">
        <f>F28-F30</f>
        <v/>
      </c>
      <c r="G32" s="15">
        <f>G28-G30</f>
        <v/>
      </c>
      <c r="H32" s="15">
        <f>H28-H30</f>
        <v/>
      </c>
      <c r="I32" s="15">
        <f>I28-I30</f>
        <v/>
      </c>
      <c r="J32" s="15">
        <f>J28-J30</f>
        <v/>
      </c>
      <c r="K32" s="15">
        <f>K28-K30</f>
        <v/>
      </c>
    </row>
    <row r="33">
      <c r="A33" s="7" t="inlineStr">
        <is>
          <t>Down Payment (Equity Invested)</t>
        </is>
      </c>
      <c r="B33" s="14">
        <f>INDEX(Assumptions!B6:D6,1,Dashboard!$B$3)*INDEX(Assumptions!B13:D13,1,Dashboard!$B$3)</f>
        <v/>
      </c>
      <c r="C33" s="14">
        <f>B33</f>
        <v/>
      </c>
      <c r="D33" s="14">
        <f>B33</f>
        <v/>
      </c>
      <c r="E33" s="14">
        <f>B33</f>
        <v/>
      </c>
      <c r="F33" s="14">
        <f>B33</f>
        <v/>
      </c>
      <c r="G33" s="14">
        <f>B33</f>
        <v/>
      </c>
      <c r="H33" s="14">
        <f>B33</f>
        <v/>
      </c>
      <c r="I33" s="14">
        <f>B33</f>
        <v/>
      </c>
      <c r="J33" s="14">
        <f>B33</f>
        <v/>
      </c>
      <c r="K33" s="14">
        <f>B33</f>
        <v/>
      </c>
    </row>
    <row r="34">
      <c r="A34" s="7" t="inlineStr">
        <is>
          <t>Cash-on-Cash Return</t>
        </is>
      </c>
      <c r="B34" s="16">
        <f>IF(B33=0,0,B32/B33)</f>
        <v/>
      </c>
      <c r="C34" s="16">
        <f>IF(B33=0,0,C32/B33)</f>
        <v/>
      </c>
      <c r="D34" s="16">
        <f>IF(B33=0,0,D32/B33)</f>
        <v/>
      </c>
      <c r="E34" s="16">
        <f>IF(B33=0,0,E32/B33)</f>
        <v/>
      </c>
      <c r="F34" s="16">
        <f>IF(B33=0,0,F32/B33)</f>
        <v/>
      </c>
      <c r="G34" s="16">
        <f>IF(B33=0,0,G32/B33)</f>
        <v/>
      </c>
      <c r="H34" s="16">
        <f>IF(B33=0,0,H32/B33)</f>
        <v/>
      </c>
      <c r="I34" s="16">
        <f>IF(B33=0,0,I32/B33)</f>
        <v/>
      </c>
      <c r="J34" s="16">
        <f>IF(B33=0,0,J32/B33)</f>
        <v/>
      </c>
      <c r="K34" s="16">
        <f>IF(B33=0,0,K32/B33)</f>
        <v/>
      </c>
    </row>
    <row r="35">
      <c r="A35" s="7" t="inlineStr">
        <is>
          <t>Cumulative Principal Paid</t>
        </is>
      </c>
      <c r="B35" s="14">
        <f>B31</f>
        <v/>
      </c>
      <c r="C35" s="14">
        <f>B35+C31</f>
        <v/>
      </c>
      <c r="D35" s="14">
        <f>C35+D31</f>
        <v/>
      </c>
      <c r="E35" s="14">
        <f>D35+E31</f>
        <v/>
      </c>
      <c r="F35" s="14">
        <f>E35+F31</f>
        <v/>
      </c>
      <c r="G35" s="14">
        <f>F35+G31</f>
        <v/>
      </c>
      <c r="H35" s="14">
        <f>G35+H31</f>
        <v/>
      </c>
      <c r="I35" s="14">
        <f>H35+I31</f>
        <v/>
      </c>
      <c r="J35" s="14">
        <f>I35+J31</f>
        <v/>
      </c>
      <c r="K35" s="14">
        <f>J35+K31</f>
        <v/>
      </c>
    </row>
    <row r="36">
      <c r="A36" s="7" t="inlineStr">
        <is>
          <t>Property Value</t>
        </is>
      </c>
      <c r="B36" s="14">
        <f>INDEX(Assumptions!B6:D6,1,Dashboard!$B$3)*(1+INDEX(Assumptions!B23:D23,1,Dashboard!$B$3))^1</f>
        <v/>
      </c>
      <c r="C36" s="14">
        <f>INDEX(Assumptions!B6:D6,1,Dashboard!$B$3)*(1+INDEX(Assumptions!B23:D23,1,Dashboard!$B$3))^2</f>
        <v/>
      </c>
      <c r="D36" s="14">
        <f>INDEX(Assumptions!B6:D6,1,Dashboard!$B$3)*(1+INDEX(Assumptions!B23:D23,1,Dashboard!$B$3))^3</f>
        <v/>
      </c>
      <c r="E36" s="14">
        <f>INDEX(Assumptions!B6:D6,1,Dashboard!$B$3)*(1+INDEX(Assumptions!B23:D23,1,Dashboard!$B$3))^4</f>
        <v/>
      </c>
      <c r="F36" s="14">
        <f>INDEX(Assumptions!B6:D6,1,Dashboard!$B$3)*(1+INDEX(Assumptions!B23:D23,1,Dashboard!$B$3))^5</f>
        <v/>
      </c>
      <c r="G36" s="14">
        <f>INDEX(Assumptions!B6:D6,1,Dashboard!$B$3)*(1+INDEX(Assumptions!B23:D23,1,Dashboard!$B$3))^6</f>
        <v/>
      </c>
      <c r="H36" s="14">
        <f>INDEX(Assumptions!B6:D6,1,Dashboard!$B$3)*(1+INDEX(Assumptions!B23:D23,1,Dashboard!$B$3))^7</f>
        <v/>
      </c>
      <c r="I36" s="14">
        <f>INDEX(Assumptions!B6:D6,1,Dashboard!$B$3)*(1+INDEX(Assumptions!B23:D23,1,Dashboard!$B$3))^8</f>
        <v/>
      </c>
      <c r="J36" s="14">
        <f>INDEX(Assumptions!B6:D6,1,Dashboard!$B$3)*(1+INDEX(Assumptions!B23:D23,1,Dashboard!$B$3))^9</f>
        <v/>
      </c>
      <c r="K36" s="14">
        <f>INDEX(Assumptions!B6:D6,1,Dashboard!$B$3)*(1+INDEX(Assumptions!B23:D23,1,Dashboard!$B$3))^10</f>
        <v/>
      </c>
    </row>
    <row r="37">
      <c r="A37" s="2" t="inlineStr">
        <is>
          <t>Equity (Value - Remaining Loan)</t>
        </is>
      </c>
      <c r="B37" s="15">
        <f>B36-(B29-B35)</f>
        <v/>
      </c>
      <c r="C37" s="15">
        <f>C36-(B29-C35)</f>
        <v/>
      </c>
      <c r="D37" s="15">
        <f>D36-(B29-D35)</f>
        <v/>
      </c>
      <c r="E37" s="15">
        <f>E36-(B29-E35)</f>
        <v/>
      </c>
      <c r="F37" s="15">
        <f>F36-(B29-F35)</f>
        <v/>
      </c>
      <c r="G37" s="15">
        <f>G36-(B29-G35)</f>
        <v/>
      </c>
      <c r="H37" s="15">
        <f>H36-(B29-H35)</f>
        <v/>
      </c>
      <c r="I37" s="15">
        <f>I36-(B29-I35)</f>
        <v/>
      </c>
      <c r="J37" s="15">
        <f>J36-(B29-J35)</f>
        <v/>
      </c>
      <c r="K37" s="15">
        <f>K36-(B29-K35)</f>
        <v/>
      </c>
    </row>
    <row r="41" ht="20" customHeight="1">
      <c r="A41" s="5" t="inlineStr">
        <is>
          <t>Unit 3 — Purchase Price: $700,000</t>
        </is>
      </c>
    </row>
    <row r="42">
      <c r="A42" s="9" t="inlineStr"/>
      <c r="B42" s="9" t="inlineStr">
        <is>
          <t>Year 1</t>
        </is>
      </c>
      <c r="C42" s="9" t="inlineStr">
        <is>
          <t>Year 2</t>
        </is>
      </c>
      <c r="D42" s="9" t="inlineStr">
        <is>
          <t>Year 3</t>
        </is>
      </c>
      <c r="E42" s="9" t="inlineStr">
        <is>
          <t>Year 4</t>
        </is>
      </c>
      <c r="F42" s="9" t="inlineStr">
        <is>
          <t>Year 5</t>
        </is>
      </c>
      <c r="G42" s="9" t="inlineStr">
        <is>
          <t>Year 6</t>
        </is>
      </c>
      <c r="H42" s="9" t="inlineStr">
        <is>
          <t>Year 7</t>
        </is>
      </c>
      <c r="I42" s="9" t="inlineStr">
        <is>
          <t>Year 8</t>
        </is>
      </c>
      <c r="J42" s="9" t="inlineStr">
        <is>
          <t>Year 9</t>
        </is>
      </c>
      <c r="K42" s="9" t="inlineStr">
        <is>
          <t>Year 10</t>
        </is>
      </c>
    </row>
    <row r="43">
      <c r="A43" s="7" t="inlineStr">
        <is>
          <t>Annual Gross Rent</t>
        </is>
      </c>
      <c r="B43" s="14">
        <f>INDEX(Assumptions!B10:D10,1,Dashboard!$B$3)*12</f>
        <v/>
      </c>
      <c r="C43" s="14">
        <f>B43*(1+INDEX(Assumptions!B18:D18,1,Dashboard!$B$3))</f>
        <v/>
      </c>
      <c r="D43" s="14">
        <f>C43*(1+INDEX(Assumptions!B18:D18,1,Dashboard!$B$3))</f>
        <v/>
      </c>
      <c r="E43" s="14">
        <f>D43*(1+INDEX(Assumptions!B18:D18,1,Dashboard!$B$3))</f>
        <v/>
      </c>
      <c r="F43" s="14">
        <f>E43*(1+INDEX(Assumptions!B18:D18,1,Dashboard!$B$3))</f>
        <v/>
      </c>
      <c r="G43" s="14">
        <f>F43*(1+INDEX(Assumptions!B18:D18,1,Dashboard!$B$3))</f>
        <v/>
      </c>
      <c r="H43" s="14">
        <f>G43*(1+INDEX(Assumptions!B18:D18,1,Dashboard!$B$3))</f>
        <v/>
      </c>
      <c r="I43" s="14">
        <f>H43*(1+INDEX(Assumptions!B18:D18,1,Dashboard!$B$3))</f>
        <v/>
      </c>
      <c r="J43" s="14">
        <f>I43*(1+INDEX(Assumptions!B18:D18,1,Dashboard!$B$3))</f>
        <v/>
      </c>
      <c r="K43" s="14">
        <f>J43*(1+INDEX(Assumptions!B18:D18,1,Dashboard!$B$3))</f>
        <v/>
      </c>
    </row>
    <row r="44">
      <c r="A44" s="7" t="inlineStr">
        <is>
          <t>Vacancy Loss</t>
        </is>
      </c>
      <c r="B44" s="14">
        <f>-B43*INDEX(Assumptions!B19:D19,1,Dashboard!$B$3)</f>
        <v/>
      </c>
      <c r="C44" s="14">
        <f>-C43*INDEX(Assumptions!B19:D19,1,Dashboard!$B$3)</f>
        <v/>
      </c>
      <c r="D44" s="14">
        <f>-D43*INDEX(Assumptions!B19:D19,1,Dashboard!$B$3)</f>
        <v/>
      </c>
      <c r="E44" s="14">
        <f>-E43*INDEX(Assumptions!B19:D19,1,Dashboard!$B$3)</f>
        <v/>
      </c>
      <c r="F44" s="14">
        <f>-F43*INDEX(Assumptions!B19:D19,1,Dashboard!$B$3)</f>
        <v/>
      </c>
      <c r="G44" s="14">
        <f>-G43*INDEX(Assumptions!B19:D19,1,Dashboard!$B$3)</f>
        <v/>
      </c>
      <c r="H44" s="14">
        <f>-H43*INDEX(Assumptions!B19:D19,1,Dashboard!$B$3)</f>
        <v/>
      </c>
      <c r="I44" s="14">
        <f>-I43*INDEX(Assumptions!B19:D19,1,Dashboard!$B$3)</f>
        <v/>
      </c>
      <c r="J44" s="14">
        <f>-J43*INDEX(Assumptions!B19:D19,1,Dashboard!$B$3)</f>
        <v/>
      </c>
      <c r="K44" s="14">
        <f>-K43*INDEX(Assumptions!B19:D19,1,Dashboard!$B$3)</f>
        <v/>
      </c>
    </row>
    <row r="45">
      <c r="A45" s="7" t="inlineStr">
        <is>
          <t>Effective Gross Income</t>
        </is>
      </c>
      <c r="B45" s="14">
        <f>B43+B44</f>
        <v/>
      </c>
      <c r="C45" s="14">
        <f>C43+C44</f>
        <v/>
      </c>
      <c r="D45" s="14">
        <f>D43+D44</f>
        <v/>
      </c>
      <c r="E45" s="14">
        <f>E43+E44</f>
        <v/>
      </c>
      <c r="F45" s="14">
        <f>F43+F44</f>
        <v/>
      </c>
      <c r="G45" s="14">
        <f>G43+G44</f>
        <v/>
      </c>
      <c r="H45" s="14">
        <f>H43+H44</f>
        <v/>
      </c>
      <c r="I45" s="14">
        <f>I43+I44</f>
        <v/>
      </c>
      <c r="J45" s="14">
        <f>J43+J44</f>
        <v/>
      </c>
      <c r="K45" s="14">
        <f>K43+K44</f>
        <v/>
      </c>
    </row>
    <row r="46">
      <c r="A46" s="7" t="inlineStr">
        <is>
          <t>Operating Expenses</t>
        </is>
      </c>
      <c r="B46" s="14">
        <f>-B45*INDEX(Assumptions!B20:D20,1,Dashboard!$B$3)</f>
        <v/>
      </c>
      <c r="C46" s="14">
        <f>-C45*INDEX(Assumptions!B20:D20,1,Dashboard!$B$3)</f>
        <v/>
      </c>
      <c r="D46" s="14">
        <f>-D45*INDEX(Assumptions!B20:D20,1,Dashboard!$B$3)</f>
        <v/>
      </c>
      <c r="E46" s="14">
        <f>-E45*INDEX(Assumptions!B20:D20,1,Dashboard!$B$3)</f>
        <v/>
      </c>
      <c r="F46" s="14">
        <f>-F45*INDEX(Assumptions!B20:D20,1,Dashboard!$B$3)</f>
        <v/>
      </c>
      <c r="G46" s="14">
        <f>-G45*INDEX(Assumptions!B20:D20,1,Dashboard!$B$3)</f>
        <v/>
      </c>
      <c r="H46" s="14">
        <f>-H45*INDEX(Assumptions!B20:D20,1,Dashboard!$B$3)</f>
        <v/>
      </c>
      <c r="I46" s="14">
        <f>-I45*INDEX(Assumptions!B20:D20,1,Dashboard!$B$3)</f>
        <v/>
      </c>
      <c r="J46" s="14">
        <f>-J45*INDEX(Assumptions!B20:D20,1,Dashboard!$B$3)</f>
        <v/>
      </c>
      <c r="K46" s="14">
        <f>-K45*INDEX(Assumptions!B20:D20,1,Dashboard!$B$3)</f>
        <v/>
      </c>
    </row>
    <row r="47">
      <c r="A47" s="2" t="inlineStr">
        <is>
          <t>Net Operating Income (NOI)</t>
        </is>
      </c>
      <c r="B47" s="15">
        <f>B45+B46</f>
        <v/>
      </c>
      <c r="C47" s="15">
        <f>C45+C46</f>
        <v/>
      </c>
      <c r="D47" s="15">
        <f>D45+D46</f>
        <v/>
      </c>
      <c r="E47" s="15">
        <f>E45+E46</f>
        <v/>
      </c>
      <c r="F47" s="15">
        <f>F45+F46</f>
        <v/>
      </c>
      <c r="G47" s="15">
        <f>G45+G46</f>
        <v/>
      </c>
      <c r="H47" s="15">
        <f>H45+H46</f>
        <v/>
      </c>
      <c r="I47" s="15">
        <f>I45+I46</f>
        <v/>
      </c>
      <c r="J47" s="15">
        <f>J45+J46</f>
        <v/>
      </c>
      <c r="K47" s="15">
        <f>K45+K46</f>
        <v/>
      </c>
    </row>
    <row r="48">
      <c r="A48" s="7" t="inlineStr">
        <is>
          <t>Loan Amount</t>
        </is>
      </c>
      <c r="B48" s="14">
        <f>INDEX(Assumptions!B7:D7,1,Dashboard!$B$3)*(1-INDEX(Assumptions!B13:D13,1,Dashboard!$B$3))</f>
        <v/>
      </c>
      <c r="C48" s="14">
        <f>B48</f>
        <v/>
      </c>
      <c r="D48" s="14">
        <f>B48</f>
        <v/>
      </c>
      <c r="E48" s="14">
        <f>B48</f>
        <v/>
      </c>
      <c r="F48" s="14">
        <f>B48</f>
        <v/>
      </c>
      <c r="G48" s="14">
        <f>B48</f>
        <v/>
      </c>
      <c r="H48" s="14">
        <f>B48</f>
        <v/>
      </c>
      <c r="I48" s="14">
        <f>B48</f>
        <v/>
      </c>
      <c r="J48" s="14">
        <f>B48</f>
        <v/>
      </c>
      <c r="K48" s="14">
        <f>B48</f>
        <v/>
      </c>
    </row>
    <row r="49">
      <c r="A49" s="7" t="inlineStr">
        <is>
          <t>Annual Mortgage Payment</t>
        </is>
      </c>
      <c r="B49" s="14">
        <f>PMT(INDEX(Assumptions!B14:D14,1,Dashboard!$B$3)/12,INDEX(Assumptions!B15:D15,1,Dashboard!$B$3)*12,-B48)*12</f>
        <v/>
      </c>
      <c r="C49" s="14">
        <f>PMT(INDEX(Assumptions!B14:D14,1,Dashboard!$B$3)/12,INDEX(Assumptions!B15:D15,1,Dashboard!$B$3)*12,-B48)*12</f>
        <v/>
      </c>
      <c r="D49" s="14">
        <f>PMT(INDEX(Assumptions!B14:D14,1,Dashboard!$B$3)/12,INDEX(Assumptions!B15:D15,1,Dashboard!$B$3)*12,-B48)*12</f>
        <v/>
      </c>
      <c r="E49" s="14">
        <f>PMT(INDEX(Assumptions!B14:D14,1,Dashboard!$B$3)/12,INDEX(Assumptions!B15:D15,1,Dashboard!$B$3)*12,-B48)*12</f>
        <v/>
      </c>
      <c r="F49" s="14">
        <f>PMT(INDEX(Assumptions!B14:D14,1,Dashboard!$B$3)/12,INDEX(Assumptions!B15:D15,1,Dashboard!$B$3)*12,-B48)*12</f>
        <v/>
      </c>
      <c r="G49" s="14">
        <f>PMT(INDEX(Assumptions!B14:D14,1,Dashboard!$B$3)/12,INDEX(Assumptions!B15:D15,1,Dashboard!$B$3)*12,-B48)*12</f>
        <v/>
      </c>
      <c r="H49" s="14">
        <f>PMT(INDEX(Assumptions!B14:D14,1,Dashboard!$B$3)/12,INDEX(Assumptions!B15:D15,1,Dashboard!$B$3)*12,-B48)*12</f>
        <v/>
      </c>
      <c r="I49" s="14">
        <f>PMT(INDEX(Assumptions!B14:D14,1,Dashboard!$B$3)/12,INDEX(Assumptions!B15:D15,1,Dashboard!$B$3)*12,-B48)*12</f>
        <v/>
      </c>
      <c r="J49" s="14">
        <f>PMT(INDEX(Assumptions!B14:D14,1,Dashboard!$B$3)/12,INDEX(Assumptions!B15:D15,1,Dashboard!$B$3)*12,-B48)*12</f>
        <v/>
      </c>
      <c r="K49" s="14">
        <f>PMT(INDEX(Assumptions!B14:D14,1,Dashboard!$B$3)/12,INDEX(Assumptions!B15:D15,1,Dashboard!$B$3)*12,-B48)*12</f>
        <v/>
      </c>
    </row>
    <row r="50">
      <c r="A50" s="7" t="inlineStr">
        <is>
          <t>Annual Principal Paydown</t>
        </is>
      </c>
      <c r="B50" s="14">
        <f>-CUMPRINC(INDEX(Assumptions!B14:D14,1,Dashboard!$B$3)/12,INDEX(Assumptions!B15:D15,1,Dashboard!$B$3)*12,B48,1,12,0)</f>
        <v/>
      </c>
      <c r="C50" s="14">
        <f>-CUMPRINC(INDEX(Assumptions!B14:D14,1,Dashboard!$B$3)/12,INDEX(Assumptions!B15:D15,1,Dashboard!$B$3)*12,B48,13,24,0)</f>
        <v/>
      </c>
      <c r="D50" s="14">
        <f>-CUMPRINC(INDEX(Assumptions!B14:D14,1,Dashboard!$B$3)/12,INDEX(Assumptions!B15:D15,1,Dashboard!$B$3)*12,B48,25,36,0)</f>
        <v/>
      </c>
      <c r="E50" s="14">
        <f>-CUMPRINC(INDEX(Assumptions!B14:D14,1,Dashboard!$B$3)/12,INDEX(Assumptions!B15:D15,1,Dashboard!$B$3)*12,B48,37,48,0)</f>
        <v/>
      </c>
      <c r="F50" s="14">
        <f>-CUMPRINC(INDEX(Assumptions!B14:D14,1,Dashboard!$B$3)/12,INDEX(Assumptions!B15:D15,1,Dashboard!$B$3)*12,B48,49,60,0)</f>
        <v/>
      </c>
      <c r="G50" s="14">
        <f>-CUMPRINC(INDEX(Assumptions!B14:D14,1,Dashboard!$B$3)/12,INDEX(Assumptions!B15:D15,1,Dashboard!$B$3)*12,B48,61,72,0)</f>
        <v/>
      </c>
      <c r="H50" s="14">
        <f>-CUMPRINC(INDEX(Assumptions!B14:D14,1,Dashboard!$B$3)/12,INDEX(Assumptions!B15:D15,1,Dashboard!$B$3)*12,B48,73,84,0)</f>
        <v/>
      </c>
      <c r="I50" s="14">
        <f>-CUMPRINC(INDEX(Assumptions!B14:D14,1,Dashboard!$B$3)/12,INDEX(Assumptions!B15:D15,1,Dashboard!$B$3)*12,B48,85,96,0)</f>
        <v/>
      </c>
      <c r="J50" s="14">
        <f>-CUMPRINC(INDEX(Assumptions!B14:D14,1,Dashboard!$B$3)/12,INDEX(Assumptions!B15:D15,1,Dashboard!$B$3)*12,B48,97,108,0)</f>
        <v/>
      </c>
      <c r="K50" s="14">
        <f>-CUMPRINC(INDEX(Assumptions!B14:D14,1,Dashboard!$B$3)/12,INDEX(Assumptions!B15:D15,1,Dashboard!$B$3)*12,B48,109,120,0)</f>
        <v/>
      </c>
    </row>
    <row r="51">
      <c r="A51" s="2" t="inlineStr">
        <is>
          <t>Before-Tax Cash Flow</t>
        </is>
      </c>
      <c r="B51" s="15">
        <f>B47-B49</f>
        <v/>
      </c>
      <c r="C51" s="15">
        <f>C47-C49</f>
        <v/>
      </c>
      <c r="D51" s="15">
        <f>D47-D49</f>
        <v/>
      </c>
      <c r="E51" s="15">
        <f>E47-E49</f>
        <v/>
      </c>
      <c r="F51" s="15">
        <f>F47-F49</f>
        <v/>
      </c>
      <c r="G51" s="15">
        <f>G47-G49</f>
        <v/>
      </c>
      <c r="H51" s="15">
        <f>H47-H49</f>
        <v/>
      </c>
      <c r="I51" s="15">
        <f>I47-I49</f>
        <v/>
      </c>
      <c r="J51" s="15">
        <f>J47-J49</f>
        <v/>
      </c>
      <c r="K51" s="15">
        <f>K47-K49</f>
        <v/>
      </c>
    </row>
    <row r="52">
      <c r="A52" s="7" t="inlineStr">
        <is>
          <t>Down Payment (Equity Invested)</t>
        </is>
      </c>
      <c r="B52" s="14">
        <f>INDEX(Assumptions!B7:D7,1,Dashboard!$B$3)*INDEX(Assumptions!B13:D13,1,Dashboard!$B$3)</f>
        <v/>
      </c>
      <c r="C52" s="14">
        <f>B52</f>
        <v/>
      </c>
      <c r="D52" s="14">
        <f>B52</f>
        <v/>
      </c>
      <c r="E52" s="14">
        <f>B52</f>
        <v/>
      </c>
      <c r="F52" s="14">
        <f>B52</f>
        <v/>
      </c>
      <c r="G52" s="14">
        <f>B52</f>
        <v/>
      </c>
      <c r="H52" s="14">
        <f>B52</f>
        <v/>
      </c>
      <c r="I52" s="14">
        <f>B52</f>
        <v/>
      </c>
      <c r="J52" s="14">
        <f>B52</f>
        <v/>
      </c>
      <c r="K52" s="14">
        <f>B52</f>
        <v/>
      </c>
    </row>
    <row r="53">
      <c r="A53" s="7" t="inlineStr">
        <is>
          <t>Cash-on-Cash Return</t>
        </is>
      </c>
      <c r="B53" s="16">
        <f>IF(B52=0,0,B51/B52)</f>
        <v/>
      </c>
      <c r="C53" s="16">
        <f>IF(B52=0,0,C51/B52)</f>
        <v/>
      </c>
      <c r="D53" s="16">
        <f>IF(B52=0,0,D51/B52)</f>
        <v/>
      </c>
      <c r="E53" s="16">
        <f>IF(B52=0,0,E51/B52)</f>
        <v/>
      </c>
      <c r="F53" s="16">
        <f>IF(B52=0,0,F51/B52)</f>
        <v/>
      </c>
      <c r="G53" s="16">
        <f>IF(B52=0,0,G51/B52)</f>
        <v/>
      </c>
      <c r="H53" s="16">
        <f>IF(B52=0,0,H51/B52)</f>
        <v/>
      </c>
      <c r="I53" s="16">
        <f>IF(B52=0,0,I51/B52)</f>
        <v/>
      </c>
      <c r="J53" s="16">
        <f>IF(B52=0,0,J51/B52)</f>
        <v/>
      </c>
      <c r="K53" s="16">
        <f>IF(B52=0,0,K51/B52)</f>
        <v/>
      </c>
    </row>
    <row r="54">
      <c r="A54" s="7" t="inlineStr">
        <is>
          <t>Cumulative Principal Paid</t>
        </is>
      </c>
      <c r="B54" s="14">
        <f>B50</f>
        <v/>
      </c>
      <c r="C54" s="14">
        <f>B54+C50</f>
        <v/>
      </c>
      <c r="D54" s="14">
        <f>C54+D50</f>
        <v/>
      </c>
      <c r="E54" s="14">
        <f>D54+E50</f>
        <v/>
      </c>
      <c r="F54" s="14">
        <f>E54+F50</f>
        <v/>
      </c>
      <c r="G54" s="14">
        <f>F54+G50</f>
        <v/>
      </c>
      <c r="H54" s="14">
        <f>G54+H50</f>
        <v/>
      </c>
      <c r="I54" s="14">
        <f>H54+I50</f>
        <v/>
      </c>
      <c r="J54" s="14">
        <f>I54+J50</f>
        <v/>
      </c>
      <c r="K54" s="14">
        <f>J54+K50</f>
        <v/>
      </c>
    </row>
    <row r="55">
      <c r="A55" s="7" t="inlineStr">
        <is>
          <t>Property Value</t>
        </is>
      </c>
      <c r="B55" s="14">
        <f>INDEX(Assumptions!B7:D7,1,Dashboard!$B$3)*(1+INDEX(Assumptions!B23:D23,1,Dashboard!$B$3))^1</f>
        <v/>
      </c>
      <c r="C55" s="14">
        <f>INDEX(Assumptions!B7:D7,1,Dashboard!$B$3)*(1+INDEX(Assumptions!B23:D23,1,Dashboard!$B$3))^2</f>
        <v/>
      </c>
      <c r="D55" s="14">
        <f>INDEX(Assumptions!B7:D7,1,Dashboard!$B$3)*(1+INDEX(Assumptions!B23:D23,1,Dashboard!$B$3))^3</f>
        <v/>
      </c>
      <c r="E55" s="14">
        <f>INDEX(Assumptions!B7:D7,1,Dashboard!$B$3)*(1+INDEX(Assumptions!B23:D23,1,Dashboard!$B$3))^4</f>
        <v/>
      </c>
      <c r="F55" s="14">
        <f>INDEX(Assumptions!B7:D7,1,Dashboard!$B$3)*(1+INDEX(Assumptions!B23:D23,1,Dashboard!$B$3))^5</f>
        <v/>
      </c>
      <c r="G55" s="14">
        <f>INDEX(Assumptions!B7:D7,1,Dashboard!$B$3)*(1+INDEX(Assumptions!B23:D23,1,Dashboard!$B$3))^6</f>
        <v/>
      </c>
      <c r="H55" s="14">
        <f>INDEX(Assumptions!B7:D7,1,Dashboard!$B$3)*(1+INDEX(Assumptions!B23:D23,1,Dashboard!$B$3))^7</f>
        <v/>
      </c>
      <c r="I55" s="14">
        <f>INDEX(Assumptions!B7:D7,1,Dashboard!$B$3)*(1+INDEX(Assumptions!B23:D23,1,Dashboard!$B$3))^8</f>
        <v/>
      </c>
      <c r="J55" s="14">
        <f>INDEX(Assumptions!B7:D7,1,Dashboard!$B$3)*(1+INDEX(Assumptions!B23:D23,1,Dashboard!$B$3))^9</f>
        <v/>
      </c>
      <c r="K55" s="14">
        <f>INDEX(Assumptions!B7:D7,1,Dashboard!$B$3)*(1+INDEX(Assumptions!B23:D23,1,Dashboard!$B$3))^10</f>
        <v/>
      </c>
    </row>
    <row r="56">
      <c r="A56" s="2" t="inlineStr">
        <is>
          <t>Equity (Value - Remaining Loan)</t>
        </is>
      </c>
      <c r="B56" s="15">
        <f>B55-(B48-B54)</f>
        <v/>
      </c>
      <c r="C56" s="15">
        <f>C55-(B48-C54)</f>
        <v/>
      </c>
      <c r="D56" s="15">
        <f>D55-(B48-D54)</f>
        <v/>
      </c>
      <c r="E56" s="15">
        <f>E55-(B48-E54)</f>
        <v/>
      </c>
      <c r="F56" s="15">
        <f>F55-(B48-F54)</f>
        <v/>
      </c>
      <c r="G56" s="15">
        <f>G55-(B48-G54)</f>
        <v/>
      </c>
      <c r="H56" s="15">
        <f>H55-(B48-H54)</f>
        <v/>
      </c>
      <c r="I56" s="15">
        <f>I55-(B48-I54)</f>
        <v/>
      </c>
      <c r="J56" s="15">
        <f>J55-(B48-J54)</f>
        <v/>
      </c>
      <c r="K56" s="15">
        <f>K55-(B48-K54)</f>
        <v/>
      </c>
    </row>
  </sheetData>
  <mergeCells count="4">
    <mergeCell ref="A22:K22"/>
    <mergeCell ref="A1:K1"/>
    <mergeCell ref="A41:K41"/>
    <mergeCell ref="A3:K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28"/>
  <sheetViews>
    <sheetView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 ht="28" customHeight="1">
      <c r="A1" s="1" t="inlineStr">
        <is>
          <t>PORTFOLIO AGGREGATION</t>
        </is>
      </c>
    </row>
    <row r="3" ht="20" customHeight="1">
      <c r="A3" s="5" t="inlineStr">
        <is>
          <t>Annual Portfolio Cash Flow</t>
        </is>
      </c>
    </row>
    <row r="4">
      <c r="A4" s="9" t="inlineStr"/>
      <c r="B4" s="9" t="inlineStr">
        <is>
          <t>Year 1</t>
        </is>
      </c>
      <c r="C4" s="9" t="inlineStr">
        <is>
          <t>Year 2</t>
        </is>
      </c>
      <c r="D4" s="9" t="inlineStr">
        <is>
          <t>Year 3</t>
        </is>
      </c>
      <c r="E4" s="9" t="inlineStr">
        <is>
          <t>Year 4</t>
        </is>
      </c>
      <c r="F4" s="9" t="inlineStr">
        <is>
          <t>Year 5</t>
        </is>
      </c>
      <c r="G4" s="9" t="inlineStr">
        <is>
          <t>Year 6</t>
        </is>
      </c>
      <c r="H4" s="9" t="inlineStr">
        <is>
          <t>Year 7</t>
        </is>
      </c>
      <c r="I4" s="9" t="inlineStr">
        <is>
          <t>Year 8</t>
        </is>
      </c>
      <c r="J4" s="9" t="inlineStr">
        <is>
          <t>Year 9</t>
        </is>
      </c>
      <c r="K4" s="9" t="inlineStr">
        <is>
          <t>Year 10</t>
        </is>
      </c>
    </row>
    <row r="5">
      <c r="A5" s="7" t="inlineStr">
        <is>
          <t>Unit 1 Cash Flow</t>
        </is>
      </c>
      <c r="B5" s="8">
        <f>Properties!B13</f>
        <v/>
      </c>
      <c r="C5" s="8">
        <f>Properties!C13</f>
        <v/>
      </c>
      <c r="D5" s="8">
        <f>Properties!D13</f>
        <v/>
      </c>
      <c r="E5" s="8">
        <f>Properties!E13</f>
        <v/>
      </c>
      <c r="F5" s="8">
        <f>Properties!F13</f>
        <v/>
      </c>
      <c r="G5" s="8">
        <f>Properties!G13</f>
        <v/>
      </c>
      <c r="H5" s="8">
        <f>Properties!H13</f>
        <v/>
      </c>
      <c r="I5" s="8">
        <f>Properties!I13</f>
        <v/>
      </c>
      <c r="J5" s="8">
        <f>Properties!J13</f>
        <v/>
      </c>
      <c r="K5" s="8">
        <f>Properties!K13</f>
        <v/>
      </c>
    </row>
    <row r="6">
      <c r="A6" s="7" t="inlineStr">
        <is>
          <t>Unit 2 Cash Flow</t>
        </is>
      </c>
      <c r="B6" s="8">
        <f>Properties!B32</f>
        <v/>
      </c>
      <c r="C6" s="8">
        <f>Properties!C32</f>
        <v/>
      </c>
      <c r="D6" s="8">
        <f>Properties!D32</f>
        <v/>
      </c>
      <c r="E6" s="8">
        <f>Properties!E32</f>
        <v/>
      </c>
      <c r="F6" s="8">
        <f>Properties!F32</f>
        <v/>
      </c>
      <c r="G6" s="8">
        <f>Properties!G32</f>
        <v/>
      </c>
      <c r="H6" s="8">
        <f>Properties!H32</f>
        <v/>
      </c>
      <c r="I6" s="8">
        <f>Properties!I32</f>
        <v/>
      </c>
      <c r="J6" s="8">
        <f>Properties!J32</f>
        <v/>
      </c>
      <c r="K6" s="8">
        <f>Properties!K32</f>
        <v/>
      </c>
    </row>
    <row r="7">
      <c r="A7" s="7" t="inlineStr">
        <is>
          <t>Unit 3 Cash Flow</t>
        </is>
      </c>
      <c r="B7" s="8">
        <f>Properties!B51</f>
        <v/>
      </c>
      <c r="C7" s="8">
        <f>Properties!C51</f>
        <v/>
      </c>
      <c r="D7" s="8">
        <f>Properties!D51</f>
        <v/>
      </c>
      <c r="E7" s="8">
        <f>Properties!E51</f>
        <v/>
      </c>
      <c r="F7" s="8">
        <f>Properties!F51</f>
        <v/>
      </c>
      <c r="G7" s="8">
        <f>Properties!G51</f>
        <v/>
      </c>
      <c r="H7" s="8">
        <f>Properties!H51</f>
        <v/>
      </c>
      <c r="I7" s="8">
        <f>Properties!I51</f>
        <v/>
      </c>
      <c r="J7" s="8">
        <f>Properties!J51</f>
        <v/>
      </c>
      <c r="K7" s="8">
        <f>Properties!K51</f>
        <v/>
      </c>
    </row>
    <row r="8">
      <c r="A8" s="2" t="inlineStr">
        <is>
          <t>Total Portfolio Cash Flow</t>
        </is>
      </c>
      <c r="B8" s="15">
        <f>SUM(B5:B7)</f>
        <v/>
      </c>
      <c r="C8" s="15">
        <f>SUM(C5:C7)</f>
        <v/>
      </c>
      <c r="D8" s="15">
        <f>SUM(D5:D7)</f>
        <v/>
      </c>
      <c r="E8" s="15">
        <f>SUM(E5:E7)</f>
        <v/>
      </c>
      <c r="F8" s="15">
        <f>SUM(F5:F7)</f>
        <v/>
      </c>
      <c r="G8" s="15">
        <f>SUM(G5:G7)</f>
        <v/>
      </c>
      <c r="H8" s="15">
        <f>SUM(H5:H7)</f>
        <v/>
      </c>
      <c r="I8" s="15">
        <f>SUM(I5:I7)</f>
        <v/>
      </c>
      <c r="J8" s="15">
        <f>SUM(J5:J7)</f>
        <v/>
      </c>
      <c r="K8" s="15">
        <f>SUM(K5:K7)</f>
        <v/>
      </c>
    </row>
    <row r="10" ht="20" customHeight="1">
      <c r="A10" s="5" t="inlineStr">
        <is>
          <t>Cash-on-Cash Returns</t>
        </is>
      </c>
    </row>
    <row r="11">
      <c r="A11" s="9" t="inlineStr"/>
      <c r="B11" s="9" t="inlineStr">
        <is>
          <t>Year 1</t>
        </is>
      </c>
      <c r="C11" s="9" t="inlineStr">
        <is>
          <t>Year 2</t>
        </is>
      </c>
      <c r="D11" s="9" t="inlineStr">
        <is>
          <t>Year 3</t>
        </is>
      </c>
      <c r="E11" s="9" t="inlineStr">
        <is>
          <t>Year 4</t>
        </is>
      </c>
      <c r="F11" s="9" t="inlineStr">
        <is>
          <t>Year 5</t>
        </is>
      </c>
      <c r="G11" s="9" t="inlineStr">
        <is>
          <t>Year 6</t>
        </is>
      </c>
      <c r="H11" s="9" t="inlineStr">
        <is>
          <t>Year 7</t>
        </is>
      </c>
      <c r="I11" s="9" t="inlineStr">
        <is>
          <t>Year 8</t>
        </is>
      </c>
      <c r="J11" s="9" t="inlineStr">
        <is>
          <t>Year 9</t>
        </is>
      </c>
      <c r="K11" s="9" t="inlineStr">
        <is>
          <t>Year 10</t>
        </is>
      </c>
    </row>
    <row r="12">
      <c r="A12" s="7" t="inlineStr">
        <is>
          <t>Unit 1 CoC Return</t>
        </is>
      </c>
      <c r="B12" s="10">
        <f>Properties!B15</f>
        <v/>
      </c>
      <c r="C12" s="10">
        <f>Properties!C15</f>
        <v/>
      </c>
      <c r="D12" s="10">
        <f>Properties!D15</f>
        <v/>
      </c>
      <c r="E12" s="10">
        <f>Properties!E15</f>
        <v/>
      </c>
      <c r="F12" s="10">
        <f>Properties!F15</f>
        <v/>
      </c>
      <c r="G12" s="10">
        <f>Properties!G15</f>
        <v/>
      </c>
      <c r="H12" s="10">
        <f>Properties!H15</f>
        <v/>
      </c>
      <c r="I12" s="10">
        <f>Properties!I15</f>
        <v/>
      </c>
      <c r="J12" s="10">
        <f>Properties!J15</f>
        <v/>
      </c>
      <c r="K12" s="10">
        <f>Properties!K15</f>
        <v/>
      </c>
    </row>
    <row r="13">
      <c r="A13" s="7" t="inlineStr">
        <is>
          <t>Unit 2 CoC Return</t>
        </is>
      </c>
      <c r="B13" s="10">
        <f>Properties!B34</f>
        <v/>
      </c>
      <c r="C13" s="10">
        <f>Properties!C34</f>
        <v/>
      </c>
      <c r="D13" s="10">
        <f>Properties!D34</f>
        <v/>
      </c>
      <c r="E13" s="10">
        <f>Properties!E34</f>
        <v/>
      </c>
      <c r="F13" s="10">
        <f>Properties!F34</f>
        <v/>
      </c>
      <c r="G13" s="10">
        <f>Properties!G34</f>
        <v/>
      </c>
      <c r="H13" s="10">
        <f>Properties!H34</f>
        <v/>
      </c>
      <c r="I13" s="10">
        <f>Properties!I34</f>
        <v/>
      </c>
      <c r="J13" s="10">
        <f>Properties!J34</f>
        <v/>
      </c>
      <c r="K13" s="10">
        <f>Properties!K34</f>
        <v/>
      </c>
    </row>
    <row r="14">
      <c r="A14" s="7" t="inlineStr">
        <is>
          <t>Unit 3 CoC Return</t>
        </is>
      </c>
      <c r="B14" s="10">
        <f>Properties!B53</f>
        <v/>
      </c>
      <c r="C14" s="10">
        <f>Properties!C53</f>
        <v/>
      </c>
      <c r="D14" s="10">
        <f>Properties!D53</f>
        <v/>
      </c>
      <c r="E14" s="10">
        <f>Properties!E53</f>
        <v/>
      </c>
      <c r="F14" s="10">
        <f>Properties!F53</f>
        <v/>
      </c>
      <c r="G14" s="10">
        <f>Properties!G53</f>
        <v/>
      </c>
      <c r="H14" s="10">
        <f>Properties!H53</f>
        <v/>
      </c>
      <c r="I14" s="10">
        <f>Properties!I53</f>
        <v/>
      </c>
      <c r="J14" s="10">
        <f>Properties!J53</f>
        <v/>
      </c>
      <c r="K14" s="10">
        <f>Properties!K53</f>
        <v/>
      </c>
    </row>
    <row r="15">
      <c r="A15" s="2" t="inlineStr">
        <is>
          <t>Portfolio CoC Return</t>
        </is>
      </c>
      <c r="B15" s="17">
        <f>IF(B18=0,0,B8/B18)</f>
        <v/>
      </c>
      <c r="C15" s="17">
        <f>IF(C18=0,0,C8/C18)</f>
        <v/>
      </c>
      <c r="D15" s="17">
        <f>IF(D18=0,0,D8/D18)</f>
        <v/>
      </c>
      <c r="E15" s="17">
        <f>IF(E18=0,0,E8/E18)</f>
        <v/>
      </c>
      <c r="F15" s="17">
        <f>IF(F18=0,0,F8/F18)</f>
        <v/>
      </c>
      <c r="G15" s="17">
        <f>IF(G18=0,0,G8/G18)</f>
        <v/>
      </c>
      <c r="H15" s="17">
        <f>IF(H18=0,0,H8/H18)</f>
        <v/>
      </c>
      <c r="I15" s="17">
        <f>IF(I18=0,0,I8/I18)</f>
        <v/>
      </c>
      <c r="J15" s="17">
        <f>IF(J18=0,0,J8/J18)</f>
        <v/>
      </c>
      <c r="K15" s="17">
        <f>IF(K18=0,0,K8/K18)</f>
        <v/>
      </c>
    </row>
    <row r="17" ht="20" customHeight="1">
      <c r="A17" s="5" t="inlineStr">
        <is>
          <t>Equity Build-Up</t>
        </is>
      </c>
    </row>
    <row r="18">
      <c r="A18" s="2" t="inlineStr">
        <is>
          <t>Total Equity Invested (Down Payment)</t>
        </is>
      </c>
      <c r="B18" s="18">
        <f>Properties!B14+Properties!B33+Properties!B52</f>
        <v/>
      </c>
      <c r="C18" s="18">
        <f>Properties!C14+Properties!C33+Properties!C52</f>
        <v/>
      </c>
      <c r="D18" s="18">
        <f>Properties!D14+Properties!D33+Properties!D52</f>
        <v/>
      </c>
      <c r="E18" s="18">
        <f>Properties!E14+Properties!E33+Properties!E52</f>
        <v/>
      </c>
      <c r="F18" s="18">
        <f>Properties!F14+Properties!F33+Properties!F52</f>
        <v/>
      </c>
      <c r="G18" s="18">
        <f>Properties!G14+Properties!G33+Properties!G52</f>
        <v/>
      </c>
      <c r="H18" s="18">
        <f>Properties!H14+Properties!H33+Properties!H52</f>
        <v/>
      </c>
      <c r="I18" s="18">
        <f>Properties!I14+Properties!I33+Properties!I52</f>
        <v/>
      </c>
      <c r="J18" s="18">
        <f>Properties!J14+Properties!J33+Properties!J52</f>
        <v/>
      </c>
      <c r="K18" s="18">
        <f>Properties!K14+Properties!K33+Properties!K52</f>
        <v/>
      </c>
    </row>
    <row r="19">
      <c r="A19" s="9" t="inlineStr"/>
      <c r="B19" s="9" t="inlineStr">
        <is>
          <t>Year 1</t>
        </is>
      </c>
      <c r="C19" s="9" t="inlineStr">
        <is>
          <t>Year 2</t>
        </is>
      </c>
      <c r="D19" s="9" t="inlineStr">
        <is>
          <t>Year 3</t>
        </is>
      </c>
      <c r="E19" s="9" t="inlineStr">
        <is>
          <t>Year 4</t>
        </is>
      </c>
      <c r="F19" s="9" t="inlineStr">
        <is>
          <t>Year 5</t>
        </is>
      </c>
      <c r="G19" s="9" t="inlineStr">
        <is>
          <t>Year 6</t>
        </is>
      </c>
      <c r="H19" s="9" t="inlineStr">
        <is>
          <t>Year 7</t>
        </is>
      </c>
      <c r="I19" s="9" t="inlineStr">
        <is>
          <t>Year 8</t>
        </is>
      </c>
      <c r="J19" s="9" t="inlineStr">
        <is>
          <t>Year 9</t>
        </is>
      </c>
      <c r="K19" s="9" t="inlineStr">
        <is>
          <t>Year 10</t>
        </is>
      </c>
    </row>
    <row r="20">
      <c r="A20" s="7" t="inlineStr">
        <is>
          <t>Unit 1 Equity</t>
        </is>
      </c>
      <c r="B20" s="8">
        <f>Properties!B18</f>
        <v/>
      </c>
      <c r="C20" s="8">
        <f>Properties!C18</f>
        <v/>
      </c>
      <c r="D20" s="8">
        <f>Properties!D18</f>
        <v/>
      </c>
      <c r="E20" s="8">
        <f>Properties!E18</f>
        <v/>
      </c>
      <c r="F20" s="8">
        <f>Properties!F18</f>
        <v/>
      </c>
      <c r="G20" s="8">
        <f>Properties!G18</f>
        <v/>
      </c>
      <c r="H20" s="8">
        <f>Properties!H18</f>
        <v/>
      </c>
      <c r="I20" s="8">
        <f>Properties!I18</f>
        <v/>
      </c>
      <c r="J20" s="8">
        <f>Properties!J18</f>
        <v/>
      </c>
      <c r="K20" s="8">
        <f>Properties!K18</f>
        <v/>
      </c>
    </row>
    <row r="21">
      <c r="A21" s="7" t="inlineStr">
        <is>
          <t>Unit 2 Equity</t>
        </is>
      </c>
      <c r="B21" s="8">
        <f>Properties!B37</f>
        <v/>
      </c>
      <c r="C21" s="8">
        <f>Properties!C37</f>
        <v/>
      </c>
      <c r="D21" s="8">
        <f>Properties!D37</f>
        <v/>
      </c>
      <c r="E21" s="8">
        <f>Properties!E37</f>
        <v/>
      </c>
      <c r="F21" s="8">
        <f>Properties!F37</f>
        <v/>
      </c>
      <c r="G21" s="8">
        <f>Properties!G37</f>
        <v/>
      </c>
      <c r="H21" s="8">
        <f>Properties!H37</f>
        <v/>
      </c>
      <c r="I21" s="8">
        <f>Properties!I37</f>
        <v/>
      </c>
      <c r="J21" s="8">
        <f>Properties!J37</f>
        <v/>
      </c>
      <c r="K21" s="8">
        <f>Properties!K37</f>
        <v/>
      </c>
    </row>
    <row r="22">
      <c r="A22" s="7" t="inlineStr">
        <is>
          <t>Unit 3 Equity</t>
        </is>
      </c>
      <c r="B22" s="8">
        <f>Properties!B56</f>
        <v/>
      </c>
      <c r="C22" s="8">
        <f>Properties!C56</f>
        <v/>
      </c>
      <c r="D22" s="8">
        <f>Properties!D56</f>
        <v/>
      </c>
      <c r="E22" s="8">
        <f>Properties!E56</f>
        <v/>
      </c>
      <c r="F22" s="8">
        <f>Properties!F56</f>
        <v/>
      </c>
      <c r="G22" s="8">
        <f>Properties!G56</f>
        <v/>
      </c>
      <c r="H22" s="8">
        <f>Properties!H56</f>
        <v/>
      </c>
      <c r="I22" s="8">
        <f>Properties!I56</f>
        <v/>
      </c>
      <c r="J22" s="8">
        <f>Properties!J56</f>
        <v/>
      </c>
      <c r="K22" s="8">
        <f>Properties!K56</f>
        <v/>
      </c>
    </row>
    <row r="23">
      <c r="A23" s="2" t="inlineStr">
        <is>
          <t>Total Portfolio Equity</t>
        </is>
      </c>
      <c r="B23" s="15">
        <f>SUM(B20:B22)</f>
        <v/>
      </c>
      <c r="C23" s="15">
        <f>SUM(C20:C22)</f>
        <v/>
      </c>
      <c r="D23" s="15">
        <f>SUM(D20:D22)</f>
        <v/>
      </c>
      <c r="E23" s="15">
        <f>SUM(E20:E22)</f>
        <v/>
      </c>
      <c r="F23" s="15">
        <f>SUM(F20:F22)</f>
        <v/>
      </c>
      <c r="G23" s="15">
        <f>SUM(G20:G22)</f>
        <v/>
      </c>
      <c r="H23" s="15">
        <f>SUM(H20:H22)</f>
        <v/>
      </c>
      <c r="I23" s="15">
        <f>SUM(I20:I22)</f>
        <v/>
      </c>
      <c r="J23" s="15">
        <f>SUM(J20:J22)</f>
        <v/>
      </c>
      <c r="K23" s="15">
        <f>SUM(K20:K22)</f>
        <v/>
      </c>
    </row>
    <row r="25" ht="20" customHeight="1">
      <c r="A25" s="5" t="inlineStr">
        <is>
          <t>Portfolio IRR Calculation</t>
        </is>
      </c>
    </row>
    <row r="26">
      <c r="A26" s="9" t="inlineStr">
        <is>
          <t>Year</t>
        </is>
      </c>
      <c r="B26" s="9" t="inlineStr">
        <is>
          <t>0</t>
        </is>
      </c>
      <c r="C26" s="9" t="inlineStr">
        <is>
          <t>1</t>
        </is>
      </c>
      <c r="D26" s="9" t="inlineStr">
        <is>
          <t>2</t>
        </is>
      </c>
      <c r="E26" s="9" t="inlineStr">
        <is>
          <t>3</t>
        </is>
      </c>
      <c r="F26" s="9" t="inlineStr">
        <is>
          <t>4</t>
        </is>
      </c>
      <c r="G26" s="9" t="inlineStr">
        <is>
          <t>5</t>
        </is>
      </c>
      <c r="H26" s="9" t="inlineStr">
        <is>
          <t>6</t>
        </is>
      </c>
      <c r="I26" s="9" t="inlineStr">
        <is>
          <t>7</t>
        </is>
      </c>
      <c r="J26" s="9" t="inlineStr">
        <is>
          <t>8</t>
        </is>
      </c>
      <c r="K26" s="9" t="inlineStr">
        <is>
          <t>9</t>
        </is>
      </c>
      <c r="L26" s="9" t="inlineStr">
        <is>
          <t>10</t>
        </is>
      </c>
    </row>
    <row r="27">
      <c r="A27" s="7" t="inlineStr">
        <is>
          <t>Net Cash Flow (for IRR)</t>
        </is>
      </c>
      <c r="B27" s="8">
        <f>-(Properties!B14+Properties!B33+Properties!B52)</f>
        <v/>
      </c>
      <c r="C27" s="8">
        <f>Properties!B13+Properties!B32+Properties!B51</f>
        <v/>
      </c>
      <c r="D27" s="8">
        <f>Properties!C13+Properties!C32+Properties!C51</f>
        <v/>
      </c>
      <c r="E27" s="8">
        <f>Properties!D13+Properties!D32+Properties!D51</f>
        <v/>
      </c>
      <c r="F27" s="8">
        <f>Properties!E13+Properties!E32+Properties!E51</f>
        <v/>
      </c>
      <c r="G27" s="8">
        <f>Properties!F13+Properties!F32+Properties!F51</f>
        <v/>
      </c>
      <c r="H27" s="8">
        <f>Properties!G13+Properties!G32+Properties!G51</f>
        <v/>
      </c>
      <c r="I27" s="8">
        <f>Properties!H13+Properties!H32+Properties!H51</f>
        <v/>
      </c>
      <c r="J27" s="8">
        <f>Properties!I13+Properties!I32+Properties!I51</f>
        <v/>
      </c>
      <c r="K27" s="8">
        <f>Properties!J13+Properties!J32+Properties!J51</f>
        <v/>
      </c>
      <c r="L27" s="8">
        <f>Properties!K13+Properties!K32+Properties!K51+Properties!K17+Properties!K36+Properties!K55-(Properties!B10-Properties!K16)-(Properties!B29-Properties!K35)-(Properties!B48-Properties!K54)</f>
        <v/>
      </c>
    </row>
    <row r="28">
      <c r="A28" s="2" t="inlineStr">
        <is>
          <t>Portfolio IRR (10-Year)</t>
        </is>
      </c>
      <c r="B28" s="17">
        <f>IFERROR(IRR(B27:L27),"N/A")</f>
        <v/>
      </c>
    </row>
  </sheetData>
  <mergeCells count="5">
    <mergeCell ref="A25:L25"/>
    <mergeCell ref="A3:K3"/>
    <mergeCell ref="A1:L1"/>
    <mergeCell ref="A10:K10"/>
    <mergeCell ref="A17:K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2026-03-11T07:05:14Z</dcterms:created>
  <dcterms:modified xmlns:dcterms="http://purl.org/dc/terms/" xmlns:xsi="http://www.w3.org/2001/XMLSchema-instance" xsi:type="dcterms:W3CDTF">2026-03-11T07:05:14Z</dcterms:modified>
</cp:coreProperties>
</file>